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SERGIO MACIEL\CUENTA PUBLICA 2024\TOMO 7 PARAESTATALES\"/>
    </mc:Choice>
  </mc:AlternateContent>
  <bookViews>
    <workbookView xWindow="0" yWindow="0" windowWidth="28800" windowHeight="11715"/>
  </bookViews>
  <sheets>
    <sheet name="Estado Situacion Financiera" sheetId="1" r:id="rId1"/>
    <sheet name="fuente2" sheetId="3" state="hidden" r:id="rId2"/>
    <sheet name="BExRepositorySheet" sheetId="5" state="veryHidden" r:id="rId3"/>
    <sheet name="fuente3" sheetId="4" state="hidden" r:id="rId4"/>
  </sheets>
  <externalReferences>
    <externalReference r:id="rId5"/>
  </externalReferences>
  <definedNames>
    <definedName name="_xlnm.Print_Area" localSheetId="0">'Estado Situacion Financiera'!$B$1:$I$57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1" l="1"/>
  <c r="H37" i="1" l="1"/>
  <c r="H42" i="1"/>
  <c r="I42" i="1"/>
  <c r="I37" i="1"/>
  <c r="I32" i="1"/>
  <c r="H32" i="1"/>
  <c r="I21" i="1"/>
  <c r="H21" i="1"/>
  <c r="E33" i="1"/>
  <c r="D33" i="1"/>
  <c r="E20" i="1"/>
  <c r="D20" i="1"/>
  <c r="A9" i="4"/>
  <c r="C33" i="4"/>
  <c r="B19" i="3"/>
  <c r="C34" i="4"/>
  <c r="B23" i="4"/>
  <c r="B9" i="4"/>
  <c r="C7" i="3"/>
  <c r="B2" i="3"/>
  <c r="C20" i="4"/>
  <c r="C18" i="3"/>
  <c r="C11" i="3"/>
  <c r="A35" i="4"/>
  <c r="A17" i="3"/>
  <c r="B4" i="4"/>
  <c r="A18" i="3"/>
  <c r="A12" i="3"/>
  <c r="B37" i="4"/>
  <c r="C27" i="4"/>
  <c r="B3" i="4"/>
  <c r="A10" i="4"/>
  <c r="C11" i="4"/>
  <c r="A17" i="4"/>
  <c r="B27" i="4"/>
  <c r="B30" i="4"/>
  <c r="A20" i="3"/>
  <c r="B7" i="3"/>
  <c r="C4" i="4"/>
  <c r="C9" i="4"/>
  <c r="B29" i="4"/>
  <c r="B1" i="3"/>
  <c r="A13" i="3"/>
  <c r="A14" i="4"/>
  <c r="C15" i="4"/>
  <c r="A20" i="4"/>
  <c r="B14" i="4"/>
  <c r="B24" i="4"/>
  <c r="C18" i="4"/>
  <c r="B32" i="4"/>
  <c r="C28" i="4"/>
  <c r="C22" i="4"/>
  <c r="C8" i="4"/>
  <c r="A13" i="4"/>
  <c r="B25" i="4"/>
  <c r="C6" i="4"/>
  <c r="A28" i="4"/>
  <c r="A7" i="3"/>
  <c r="C10" i="4"/>
  <c r="C5" i="4"/>
  <c r="B14" i="3"/>
  <c r="A6" i="3"/>
  <c r="C19" i="4"/>
  <c r="C8" i="3"/>
  <c r="C16" i="3"/>
  <c r="C7" i="4"/>
  <c r="A19" i="3"/>
  <c r="B11" i="3"/>
  <c r="A15" i="4"/>
  <c r="C9" i="3"/>
  <c r="A37" i="4"/>
  <c r="C21" i="3"/>
  <c r="B26" i="4"/>
  <c r="A11" i="3"/>
  <c r="C26" i="4"/>
  <c r="B16" i="3"/>
  <c r="B20" i="4"/>
  <c r="C14" i="4"/>
  <c r="C32" i="4"/>
  <c r="A11" i="4"/>
  <c r="A3" i="3"/>
  <c r="C3" i="3"/>
  <c r="A21" i="3"/>
  <c r="C10" i="3"/>
  <c r="A4" i="4"/>
  <c r="B11" i="4"/>
  <c r="B16" i="4"/>
  <c r="B8" i="3"/>
  <c r="B20" i="3"/>
  <c r="A8" i="4"/>
  <c r="A4" i="3"/>
  <c r="A21" i="4"/>
  <c r="B10" i="4"/>
  <c r="A22" i="3"/>
  <c r="B17" i="4"/>
  <c r="C3" i="4"/>
  <c r="A25" i="4"/>
  <c r="A16" i="4"/>
  <c r="A5" i="4"/>
  <c r="C5" i="3"/>
  <c r="C37" i="4"/>
  <c r="C21" i="4"/>
  <c r="B6" i="3"/>
  <c r="C13" i="4"/>
  <c r="A34" i="4"/>
  <c r="A27" i="4"/>
  <c r="B33" i="4"/>
  <c r="A2" i="3"/>
  <c r="C4" i="3"/>
  <c r="C12" i="4"/>
  <c r="B22" i="3"/>
  <c r="B21" i="4"/>
  <c r="B12" i="4"/>
  <c r="B3" i="3"/>
  <c r="B1" i="4"/>
  <c r="A9" i="3"/>
  <c r="C20" i="3"/>
  <c r="B2" i="4"/>
  <c r="A2" i="4"/>
  <c r="C31" i="4"/>
  <c r="C1" i="3"/>
  <c r="C29" i="4"/>
  <c r="C36" i="4"/>
  <c r="A18" i="4"/>
  <c r="B31" i="4"/>
  <c r="C25" i="4"/>
  <c r="B12" i="3"/>
  <c r="C2" i="3"/>
  <c r="A15" i="3"/>
  <c r="B18" i="4"/>
  <c r="A3" i="4"/>
  <c r="A36" i="4"/>
  <c r="C1" i="4"/>
  <c r="A31" i="4"/>
  <c r="A7" i="4"/>
  <c r="A32" i="4"/>
  <c r="A5" i="3"/>
  <c r="A30" i="4"/>
  <c r="B17" i="3"/>
  <c r="C23" i="4"/>
  <c r="A10" i="3"/>
  <c r="B18" i="3"/>
  <c r="B15" i="4"/>
  <c r="B13" i="4"/>
  <c r="C23" i="3"/>
  <c r="B23" i="3"/>
  <c r="B6" i="4"/>
  <c r="B28" i="4"/>
  <c r="B35" i="4"/>
  <c r="B4" i="3"/>
  <c r="A26" i="4"/>
  <c r="A19" i="4"/>
  <c r="C35" i="4"/>
  <c r="B9" i="3"/>
  <c r="A24" i="4"/>
  <c r="B8" i="4"/>
  <c r="A12" i="4"/>
  <c r="A23" i="4"/>
  <c r="B34" i="4"/>
  <c r="C6" i="3"/>
  <c r="B13" i="3"/>
  <c r="A22" i="4"/>
  <c r="C2" i="4"/>
  <c r="A8" i="3"/>
  <c r="B15" i="3"/>
  <c r="C13" i="3"/>
  <c r="B5" i="3"/>
  <c r="C24" i="4"/>
  <c r="C12" i="3"/>
  <c r="C22" i="3"/>
  <c r="B7" i="4"/>
  <c r="B19" i="4"/>
  <c r="B36" i="4"/>
  <c r="A29" i="4"/>
  <c r="C14" i="3"/>
  <c r="B10" i="3"/>
  <c r="A14" i="3"/>
  <c r="C19" i="3"/>
  <c r="A33" i="4"/>
  <c r="C30" i="4"/>
  <c r="C15" i="3"/>
  <c r="C17" i="3"/>
  <c r="A16" i="3"/>
  <c r="A23" i="3"/>
  <c r="A6" i="4"/>
  <c r="C17" i="4"/>
  <c r="B22" i="4"/>
  <c r="B5" i="4"/>
  <c r="B21" i="3"/>
  <c r="C16" i="4"/>
  <c r="I53" i="1" l="1"/>
  <c r="I34" i="1"/>
  <c r="D34" i="1"/>
  <c r="E34" i="1"/>
  <c r="I55" i="1" l="1"/>
  <c r="H49" i="1"/>
  <c r="H53" i="1" s="1"/>
  <c r="H34" i="1" l="1"/>
  <c r="H55" i="1" s="1"/>
</calcChain>
</file>

<file path=xl/sharedStrings.xml><?xml version="1.0" encoding="utf-8"?>
<sst xmlns="http://schemas.openxmlformats.org/spreadsheetml/2006/main" count="95" uniqueCount="63">
  <si>
    <t>A      C      T      I      V      O</t>
  </si>
  <si>
    <t>GOBIERNO DEL ESTADO DE MICHOACAN DE OCAMPO</t>
  </si>
  <si>
    <t>( pesos )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</si>
  <si>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</si>
  <si>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</si>
  <si>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</si>
  <si>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</si>
  <si>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</si>
  <si>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</si>
  <si>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</si>
  <si>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</si>
  <si>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/>
  </si>
  <si>
    <t>TOTAL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</si>
  <si>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</si>
  <si>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</si>
  <si>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</si>
  <si>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</si>
  <si>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</si>
  <si>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</si>
  <si>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</si>
  <si>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</si>
  <si>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</si>
  <si>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</si>
  <si>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 ACTIVOS NO CIRCULANTES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</si>
  <si>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</si>
  <si>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</si>
  <si>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</si>
  <si>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</si>
  <si>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</si>
  <si>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</si>
  <si>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</si>
  <si>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</si>
  <si>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</si>
  <si>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TOTAL DE PASIVOS CIRCULANTES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</si>
  <si>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</si>
  <si>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</si>
  <si>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</si>
  <si>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</si>
  <si>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</si>
  <si>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</si>
  <si>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</si>
  <si>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</si>
  <si>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 PASIVO</t>
  </si>
  <si>
    <t>HACIENDA PÚBLICA/PATRIMONIO</t>
  </si>
  <si>
    <t>HACIENDA PÚBLICA/PATRIMONIO CONTRIBUIDO</t>
  </si>
  <si>
    <t>APORTACIONES</t>
  </si>
  <si>
    <t>DONACIONES DE CAPITAL</t>
  </si>
  <si>
    <t>ACTUALIZACIONES DE LA HACIENDA PÚBLICA/ 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</si>
  <si>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</si>
  <si>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</si>
  <si>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</si>
  <si>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</si>
  <si>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</si>
  <si>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</si>
  <si>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
PÚBLICA/PATRIMONIO</t>
  </si>
  <si>
    <t>RESULTADO POR POSICIÓN MONETARIA</t>
  </si>
  <si>
    <t>RESULTADO POR TENENCIA DE ACTIVOS NO MONETARIOS</t>
  </si>
  <si>
    <t>TOTAL HACIENDA PÚBLICA /PATRIMONIO</t>
  </si>
  <si>
    <t>TOTAL DE PASIVO Y HACIENDA PÚBLICA/PATRIMONIO</t>
  </si>
  <si>
    <t>TOTAL DE ACTIVO</t>
  </si>
  <si>
    <t>P A S I V O</t>
  </si>
  <si>
    <t>ESTADO  DE  SITUACION  FINANCIERA CONSOLIDADO ENTIDADES PARAESTATALES</t>
  </si>
  <si>
    <t xml:space="preserve">AL 31 DE DICIEMBRE DEL 2024 Y 2023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</si>
</sst>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#,##0.00;\-\ #,##0.00"/>
    <numFmt numFmtId="165" formatCode="#,##0.0000000"/>
    <numFmt numFmtId="166" formatCode="#,##0.0000000;\-\ #,##0.0000000"/>
    <numFmt numFmtId="167" formatCode="0_ ;\-0\ "/>
    <numFmt numFmtId="168" formatCode="#,##0_ ;\-#,##0\ "/>
    <numFmt numFmtId="169" formatCode="#,##0_);\(#,##0\)"/>
    <numFmt numFmtId="170" formatCode="_(* #,##0_);_(* \(#,##0\);_(* &quot;-&quot;??_);_(@_)"/>
    <numFmt numFmtId="171" formatCode="#,##0_ ;[Red]\-#,##0\ "/>
    <numFmt numFmtId="172" formatCode="_-* #,##0_-;\-* #,##0_-;_-* &quot;-&quot;??_-;_-@_-"/>
  </numFmts>
  <fonts count="38" x14ac:knownFonts="1">
    <font>
      <sz val="10"/>
      <name val="Arial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7"/>
      <color theme="0"/>
      <name val="Arial"/>
      <family val="2"/>
    </font>
    <font>
      <sz val="7"/>
      <color theme="0"/>
      <name val="Arial"/>
      <family val="2"/>
    </font>
    <font>
      <b/>
      <sz val="8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25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26" fillId="0" borderId="12" applyNumberFormat="0" applyFill="0" applyAlignment="0" applyProtection="0"/>
    <xf numFmtId="0" fontId="9" fillId="0" borderId="13" applyNumberFormat="0" applyFill="0" applyAlignment="0" applyProtection="0"/>
    <xf numFmtId="0" fontId="9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3" applyNumberFormat="0" applyAlignment="0" applyProtection="0"/>
    <xf numFmtId="0" fontId="13" fillId="3" borderId="8" applyNumberFormat="0" applyAlignment="0" applyProtection="0"/>
    <xf numFmtId="0" fontId="5" fillId="3" borderId="3" applyNumberFormat="0" applyAlignment="0" applyProtection="0"/>
    <xf numFmtId="0" fontId="7" fillId="0" borderId="5" applyNumberFormat="0" applyFill="0" applyAlignment="0" applyProtection="0"/>
    <xf numFmtId="0" fontId="6" fillId="4" borderId="4" applyNumberFormat="0" applyAlignment="0" applyProtection="0"/>
    <xf numFmtId="0" fontId="23" fillId="0" borderId="0" applyNumberFormat="0" applyFill="0" applyBorder="0" applyAlignment="0" applyProtection="0"/>
    <xf numFmtId="0" fontId="3" fillId="7" borderId="7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4" applyNumberFormat="0" applyFill="0" applyAlignment="0" applyProtection="0"/>
    <xf numFmtId="4" fontId="14" fillId="8" borderId="9" applyNumberFormat="0" applyProtection="0">
      <alignment vertical="center"/>
    </xf>
    <xf numFmtId="4" fontId="15" fillId="8" borderId="9" applyNumberFormat="0" applyProtection="0">
      <alignment vertical="center"/>
    </xf>
    <xf numFmtId="4" fontId="14" fillId="8" borderId="9" applyNumberFormat="0" applyProtection="0">
      <alignment horizontal="left" vertical="center" indent="1"/>
    </xf>
    <xf numFmtId="0" fontId="14" fillId="8" borderId="9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9" applyNumberFormat="0" applyProtection="0">
      <alignment horizontal="right" vertical="center"/>
    </xf>
    <xf numFmtId="4" fontId="16" fillId="11" borderId="9" applyNumberFormat="0" applyProtection="0">
      <alignment horizontal="right" vertical="center"/>
    </xf>
    <xf numFmtId="4" fontId="16" fillId="12" borderId="9" applyNumberFormat="0" applyProtection="0">
      <alignment horizontal="right" vertical="center"/>
    </xf>
    <xf numFmtId="4" fontId="16" fillId="13" borderId="9" applyNumberFormat="0" applyProtection="0">
      <alignment horizontal="right" vertical="center"/>
    </xf>
    <xf numFmtId="4" fontId="16" fillId="14" borderId="9" applyNumberFormat="0" applyProtection="0">
      <alignment horizontal="right" vertical="center"/>
    </xf>
    <xf numFmtId="4" fontId="16" fillId="15" borderId="9" applyNumberFormat="0" applyProtection="0">
      <alignment horizontal="right" vertical="center"/>
    </xf>
    <xf numFmtId="4" fontId="16" fillId="16" borderId="9" applyNumberFormat="0" applyProtection="0">
      <alignment horizontal="right" vertical="center"/>
    </xf>
    <xf numFmtId="4" fontId="16" fillId="17" borderId="9" applyNumberFormat="0" applyProtection="0">
      <alignment horizontal="right" vertical="center"/>
    </xf>
    <xf numFmtId="4" fontId="16" fillId="18" borderId="9" applyNumberFormat="0" applyProtection="0">
      <alignment horizontal="right" vertical="center"/>
    </xf>
    <xf numFmtId="4" fontId="14" fillId="19" borderId="1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9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3" fillId="21" borderId="9" applyNumberFormat="0" applyProtection="0">
      <alignment horizontal="left" vertical="center" indent="1"/>
    </xf>
    <xf numFmtId="0" fontId="3" fillId="21" borderId="9" applyNumberFormat="0" applyProtection="0">
      <alignment horizontal="left" vertical="top" indent="1"/>
    </xf>
    <xf numFmtId="0" fontId="3" fillId="9" borderId="9" applyNumberFormat="0" applyProtection="0">
      <alignment horizontal="left" vertical="center" indent="1"/>
    </xf>
    <xf numFmtId="0" fontId="3" fillId="9" borderId="9" applyNumberFormat="0" applyProtection="0">
      <alignment horizontal="left" vertical="top" indent="1"/>
    </xf>
    <xf numFmtId="0" fontId="3" fillId="22" borderId="9" applyNumberFormat="0" applyProtection="0">
      <alignment horizontal="left" vertical="center" indent="1"/>
    </xf>
    <xf numFmtId="0" fontId="3" fillId="22" borderId="9" applyNumberFormat="0" applyProtection="0">
      <alignment horizontal="left" vertical="top" indent="1"/>
    </xf>
    <xf numFmtId="0" fontId="3" fillId="20" borderId="9" applyNumberFormat="0" applyProtection="0">
      <alignment horizontal="left" vertical="center" indent="1"/>
    </xf>
    <xf numFmtId="0" fontId="3" fillId="20" borderId="9" applyNumberFormat="0" applyProtection="0">
      <alignment horizontal="left" vertical="top" indent="1"/>
    </xf>
    <xf numFmtId="0" fontId="3" fillId="23" borderId="11" applyNumberFormat="0">
      <protection locked="0"/>
    </xf>
    <xf numFmtId="4" fontId="16" fillId="24" borderId="9" applyNumberFormat="0" applyProtection="0">
      <alignment vertical="center"/>
    </xf>
    <xf numFmtId="4" fontId="19" fillId="24" borderId="9" applyNumberFormat="0" applyProtection="0">
      <alignment vertical="center"/>
    </xf>
    <xf numFmtId="4" fontId="16" fillId="24" borderId="9" applyNumberFormat="0" applyProtection="0">
      <alignment horizontal="left" vertical="center" indent="1"/>
    </xf>
    <xf numFmtId="0" fontId="16" fillId="24" borderId="9" applyNumberFormat="0" applyProtection="0">
      <alignment horizontal="left" vertical="top" indent="1"/>
    </xf>
    <xf numFmtId="4" fontId="16" fillId="20" borderId="9" applyNumberFormat="0" applyProtection="0">
      <alignment horizontal="right" vertical="center"/>
    </xf>
    <xf numFmtId="4" fontId="19" fillId="20" borderId="9" applyNumberFormat="0" applyProtection="0">
      <alignment horizontal="right" vertical="center"/>
    </xf>
    <xf numFmtId="4" fontId="16" fillId="9" borderId="9" applyNumberFormat="0" applyProtection="0">
      <alignment horizontal="left" vertical="center" indent="1"/>
    </xf>
    <xf numFmtId="0" fontId="16" fillId="9" borderId="9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9" applyNumberFormat="0" applyProtection="0">
      <alignment horizontal="right" vertical="center"/>
    </xf>
    <xf numFmtId="0" fontId="22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0" fontId="3" fillId="0" borderId="0"/>
  </cellStyleXfs>
  <cellXfs count="132">
    <xf numFmtId="0" fontId="0" fillId="0" borderId="0" xfId="0"/>
    <xf numFmtId="0" fontId="1" fillId="0" borderId="0" xfId="0" quotePrefix="1" applyFont="1"/>
    <xf numFmtId="0" fontId="1" fillId="0" borderId="0" xfId="0" applyFont="1"/>
    <xf numFmtId="14" fontId="1" fillId="0" borderId="0" xfId="0" applyNumberFormat="1" applyFont="1"/>
    <xf numFmtId="2" fontId="1" fillId="0" borderId="0" xfId="0" applyNumberFormat="1" applyFont="1"/>
    <xf numFmtId="4" fontId="0" fillId="0" borderId="0" xfId="0" applyNumberFormat="1"/>
    <xf numFmtId="4" fontId="16" fillId="20" borderId="9" xfId="51" applyNumberFormat="1">
      <alignment horizontal="right" vertical="center"/>
    </xf>
    <xf numFmtId="164" fontId="16" fillId="20" borderId="9" xfId="51" applyNumberFormat="1">
      <alignment horizontal="right" vertical="center"/>
    </xf>
    <xf numFmtId="3" fontId="16" fillId="20" borderId="9" xfId="51" applyNumberFormat="1">
      <alignment horizontal="right" vertical="center"/>
    </xf>
    <xf numFmtId="0" fontId="14" fillId="9" borderId="0" xfId="22" applyNumberFormat="1">
      <alignment horizontal="left" vertical="center" indent="1"/>
    </xf>
    <xf numFmtId="0" fontId="16" fillId="9" borderId="9" xfId="53" applyNumberFormat="1">
      <alignment horizontal="left" vertical="center" indent="1"/>
    </xf>
    <xf numFmtId="0" fontId="0" fillId="0" borderId="0" xfId="0" applyAlignment="1">
      <alignment horizontal="left"/>
    </xf>
    <xf numFmtId="14" fontId="0" fillId="0" borderId="0" xfId="0" applyNumberFormat="1"/>
    <xf numFmtId="165" fontId="16" fillId="20" borderId="9" xfId="51" applyNumberFormat="1">
      <alignment horizontal="right" vertical="center"/>
    </xf>
    <xf numFmtId="166" fontId="16" fillId="20" borderId="9" xfId="51" applyNumberFormat="1">
      <alignment horizontal="right" vertical="center"/>
    </xf>
    <xf numFmtId="0" fontId="28" fillId="0" borderId="0" xfId="0" applyFont="1"/>
    <xf numFmtId="0" fontId="34" fillId="0" borderId="0" xfId="0" applyFont="1" applyAlignment="1">
      <alignment horizontal="centerContinuous"/>
    </xf>
    <xf numFmtId="0" fontId="2" fillId="26" borderId="0" xfId="0" applyFont="1" applyFill="1" applyAlignment="1">
      <alignment horizontal="centerContinuous" vertical="center"/>
    </xf>
    <xf numFmtId="0" fontId="33" fillId="26" borderId="0" xfId="0" applyFont="1" applyFill="1" applyAlignment="1">
      <alignment horizontal="centerContinuous" vertical="center"/>
    </xf>
    <xf numFmtId="0" fontId="2" fillId="26" borderId="0" xfId="0" applyFont="1" applyFill="1" applyAlignment="1">
      <alignment horizontal="centerContinuous"/>
    </xf>
    <xf numFmtId="0" fontId="33" fillId="26" borderId="0" xfId="0" applyFont="1" applyFill="1" applyAlignment="1">
      <alignment horizontal="centerContinuous"/>
    </xf>
    <xf numFmtId="0" fontId="1" fillId="0" borderId="0" xfId="0" quotePrefix="1" applyFont="1" applyAlignment="1">
      <alignment wrapText="1"/>
    </xf>
    <xf numFmtId="4" fontId="1" fillId="0" borderId="0" xfId="0" quotePrefix="1" applyNumberFormat="1" applyFont="1" applyAlignment="1">
      <alignment wrapText="1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34" fillId="0" borderId="0" xfId="0" applyFont="1" applyAlignment="1">
      <alignment horizontal="centerContinuous" wrapText="1"/>
    </xf>
    <xf numFmtId="0" fontId="33" fillId="26" borderId="0" xfId="0" applyFont="1" applyFill="1" applyAlignment="1">
      <alignment horizontal="centerContinuous" vertical="center" wrapText="1"/>
    </xf>
    <xf numFmtId="0" fontId="33" fillId="26" borderId="0" xfId="0" applyFont="1" applyFill="1" applyAlignment="1">
      <alignment horizontal="centerContinuous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172" fontId="0" fillId="0" borderId="0" xfId="0" applyNumberFormat="1"/>
    <xf numFmtId="0" fontId="31" fillId="0" borderId="20" xfId="0" applyFont="1" applyBorder="1" applyAlignment="1">
      <alignment horizontal="left" indent="1"/>
    </xf>
    <xf numFmtId="0" fontId="31" fillId="0" borderId="21" xfId="0" applyFont="1" applyBorder="1" applyAlignment="1">
      <alignment wrapText="1"/>
    </xf>
    <xf numFmtId="0" fontId="31" fillId="0" borderId="22" xfId="0" applyFont="1" applyBorder="1" applyAlignment="1">
      <alignment wrapText="1"/>
    </xf>
    <xf numFmtId="0" fontId="33" fillId="0" borderId="23" xfId="0" applyFont="1" applyBorder="1" applyAlignment="1">
      <alignment wrapText="1"/>
    </xf>
    <xf numFmtId="0" fontId="31" fillId="0" borderId="22" xfId="0" applyFont="1" applyBorder="1"/>
    <xf numFmtId="0" fontId="33" fillId="0" borderId="23" xfId="0" applyFont="1" applyBorder="1"/>
    <xf numFmtId="0" fontId="30" fillId="0" borderId="1" xfId="0" applyFont="1" applyBorder="1" applyAlignment="1">
      <alignment horizontal="left" indent="1"/>
    </xf>
    <xf numFmtId="0" fontId="31" fillId="0" borderId="24" xfId="0" applyFont="1" applyBorder="1" applyAlignment="1">
      <alignment wrapText="1"/>
    </xf>
    <xf numFmtId="0" fontId="33" fillId="0" borderId="25" xfId="0" applyFont="1" applyBorder="1" applyAlignment="1">
      <alignment wrapText="1"/>
    </xf>
    <xf numFmtId="0" fontId="31" fillId="0" borderId="24" xfId="0" applyFont="1" applyBorder="1"/>
    <xf numFmtId="0" fontId="33" fillId="0" borderId="25" xfId="0" applyFont="1" applyBorder="1"/>
    <xf numFmtId="0" fontId="31" fillId="0" borderId="1" xfId="0" applyFont="1" applyBorder="1" applyAlignment="1">
      <alignment horizontal="left" indent="1"/>
    </xf>
    <xf numFmtId="168" fontId="32" fillId="0" borderId="24" xfId="58" applyNumberFormat="1" applyFont="1" applyFill="1" applyBorder="1" applyAlignment="1">
      <alignment wrapText="1"/>
    </xf>
    <xf numFmtId="168" fontId="32" fillId="0" borderId="25" xfId="58" applyNumberFormat="1" applyFont="1" applyFill="1" applyBorder="1" applyAlignment="1">
      <alignment wrapText="1"/>
    </xf>
    <xf numFmtId="169" fontId="33" fillId="0" borderId="24" xfId="58" applyNumberFormat="1" applyFont="1" applyFill="1" applyBorder="1"/>
    <xf numFmtId="169" fontId="33" fillId="0" borderId="25" xfId="58" applyNumberFormat="1" applyFont="1" applyFill="1" applyBorder="1"/>
    <xf numFmtId="168" fontId="33" fillId="0" borderId="24" xfId="58" applyNumberFormat="1" applyFont="1" applyFill="1" applyBorder="1" applyAlignment="1">
      <alignment wrapText="1"/>
    </xf>
    <xf numFmtId="168" fontId="33" fillId="0" borderId="25" xfId="58" applyNumberFormat="1" applyFont="1" applyFill="1" applyBorder="1" applyAlignment="1">
      <alignment wrapText="1"/>
    </xf>
    <xf numFmtId="170" fontId="33" fillId="0" borderId="0" xfId="58" applyNumberFormat="1" applyFont="1" applyFill="1" applyBorder="1" applyAlignment="1">
      <alignment wrapText="1"/>
    </xf>
    <xf numFmtId="0" fontId="31" fillId="0" borderId="1" xfId="0" applyFont="1" applyBorder="1" applyAlignment="1">
      <alignment horizontal="left" vertical="center" wrapText="1" indent="1"/>
    </xf>
    <xf numFmtId="170" fontId="33" fillId="0" borderId="0" xfId="58" applyNumberFormat="1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indent="1"/>
    </xf>
    <xf numFmtId="0" fontId="32" fillId="0" borderId="24" xfId="0" applyFont="1" applyBorder="1" applyAlignment="1">
      <alignment wrapText="1"/>
    </xf>
    <xf numFmtId="0" fontId="32" fillId="0" borderId="25" xfId="0" applyFont="1" applyBorder="1" applyAlignment="1">
      <alignment wrapText="1"/>
    </xf>
    <xf numFmtId="170" fontId="32" fillId="0" borderId="0" xfId="58" applyNumberFormat="1" applyFont="1" applyFill="1" applyBorder="1" applyAlignment="1">
      <alignment wrapText="1"/>
    </xf>
    <xf numFmtId="170" fontId="32" fillId="0" borderId="24" xfId="58" applyNumberFormat="1" applyFont="1" applyFill="1" applyBorder="1" applyAlignment="1">
      <alignment wrapText="1"/>
    </xf>
    <xf numFmtId="170" fontId="32" fillId="0" borderId="25" xfId="58" applyNumberFormat="1" applyFont="1" applyFill="1" applyBorder="1" applyAlignment="1">
      <alignment wrapText="1"/>
    </xf>
    <xf numFmtId="169" fontId="32" fillId="0" borderId="24" xfId="58" applyNumberFormat="1" applyFont="1" applyFill="1" applyBorder="1"/>
    <xf numFmtId="169" fontId="32" fillId="0" borderId="25" xfId="58" applyNumberFormat="1" applyFont="1" applyFill="1" applyBorder="1"/>
    <xf numFmtId="0" fontId="32" fillId="0" borderId="25" xfId="0" applyFont="1" applyBorder="1" applyAlignment="1">
      <alignment horizontal="left" wrapText="1"/>
    </xf>
    <xf numFmtId="0" fontId="33" fillId="0" borderId="24" xfId="0" applyFont="1" applyBorder="1"/>
    <xf numFmtId="170" fontId="33" fillId="0" borderId="25" xfId="58" applyNumberFormat="1" applyFont="1" applyFill="1" applyBorder="1"/>
    <xf numFmtId="0" fontId="31" fillId="0" borderId="1" xfId="0" applyFont="1" applyBorder="1" applyAlignment="1">
      <alignment horizontal="left" wrapText="1" indent="1"/>
    </xf>
    <xf numFmtId="172" fontId="33" fillId="0" borderId="24" xfId="58" applyNumberFormat="1" applyFont="1" applyFill="1" applyBorder="1" applyAlignment="1">
      <alignment horizontal="right"/>
    </xf>
    <xf numFmtId="172" fontId="33" fillId="0" borderId="25" xfId="58" applyNumberFormat="1" applyFont="1" applyFill="1" applyBorder="1" applyAlignment="1">
      <alignment horizontal="right"/>
    </xf>
    <xf numFmtId="0" fontId="32" fillId="0" borderId="26" xfId="0" applyFont="1" applyBorder="1" applyAlignment="1">
      <alignment wrapText="1"/>
    </xf>
    <xf numFmtId="172" fontId="32" fillId="0" borderId="24" xfId="58" applyNumberFormat="1" applyFont="1" applyFill="1" applyBorder="1" applyAlignment="1">
      <alignment horizontal="left" wrapText="1"/>
    </xf>
    <xf numFmtId="172" fontId="32" fillId="0" borderId="25" xfId="58" applyNumberFormat="1" applyFont="1" applyFill="1" applyBorder="1" applyAlignment="1">
      <alignment horizontal="left" wrapText="1"/>
    </xf>
    <xf numFmtId="0" fontId="32" fillId="0" borderId="24" xfId="0" applyFont="1" applyBorder="1"/>
    <xf numFmtId="0" fontId="32" fillId="0" borderId="25" xfId="0" applyFont="1" applyBorder="1"/>
    <xf numFmtId="172" fontId="32" fillId="0" borderId="27" xfId="58" applyNumberFormat="1" applyFont="1" applyFill="1" applyBorder="1" applyAlignment="1">
      <alignment wrapText="1"/>
    </xf>
    <xf numFmtId="172" fontId="32" fillId="0" borderId="28" xfId="58" applyNumberFormat="1" applyFont="1" applyFill="1" applyBorder="1" applyAlignment="1">
      <alignment wrapText="1"/>
    </xf>
    <xf numFmtId="0" fontId="32" fillId="0" borderId="24" xfId="0" applyFont="1" applyBorder="1" applyAlignment="1">
      <alignment horizontal="left" wrapText="1"/>
    </xf>
    <xf numFmtId="170" fontId="33" fillId="0" borderId="25" xfId="58" applyNumberFormat="1" applyFont="1" applyFill="1" applyBorder="1" applyAlignment="1">
      <alignment wrapText="1"/>
    </xf>
    <xf numFmtId="172" fontId="32" fillId="0" borderId="24" xfId="58" applyNumberFormat="1" applyFont="1" applyFill="1" applyBorder="1"/>
    <xf numFmtId="170" fontId="33" fillId="0" borderId="31" xfId="58" applyNumberFormat="1" applyFont="1" applyFill="1" applyBorder="1" applyAlignment="1">
      <alignment wrapText="1"/>
    </xf>
    <xf numFmtId="0" fontId="32" fillId="0" borderId="24" xfId="0" applyFont="1" applyBorder="1" applyAlignment="1">
      <alignment horizontal="right" wrapText="1"/>
    </xf>
    <xf numFmtId="0" fontId="33" fillId="0" borderId="26" xfId="0" applyFont="1" applyBorder="1" applyAlignment="1">
      <alignment wrapText="1"/>
    </xf>
    <xf numFmtId="0" fontId="33" fillId="0" borderId="24" xfId="0" applyFont="1" applyBorder="1" applyAlignment="1">
      <alignment wrapText="1"/>
    </xf>
    <xf numFmtId="172" fontId="32" fillId="0" borderId="27" xfId="58" applyNumberFormat="1" applyFont="1" applyFill="1" applyBorder="1"/>
    <xf numFmtId="172" fontId="32" fillId="0" borderId="28" xfId="58" applyNumberFormat="1" applyFont="1" applyFill="1" applyBorder="1"/>
    <xf numFmtId="170" fontId="31" fillId="0" borderId="0" xfId="58" applyNumberFormat="1" applyFont="1" applyFill="1" applyBorder="1" applyAlignment="1">
      <alignment wrapText="1"/>
    </xf>
    <xf numFmtId="0" fontId="31" fillId="0" borderId="2" xfId="0" applyFont="1" applyBorder="1"/>
    <xf numFmtId="0" fontId="30" fillId="0" borderId="15" xfId="0" applyFont="1" applyBorder="1" applyAlignment="1">
      <alignment horizontal="right" wrapText="1"/>
    </xf>
    <xf numFmtId="0" fontId="32" fillId="0" borderId="29" xfId="0" applyFont="1" applyBorder="1" applyAlignment="1">
      <alignment horizontal="right" wrapText="1"/>
    </xf>
    <xf numFmtId="0" fontId="33" fillId="0" borderId="30" xfId="0" applyFont="1" applyBorder="1" applyAlignment="1">
      <alignment wrapText="1"/>
    </xf>
    <xf numFmtId="0" fontId="33" fillId="0" borderId="15" xfId="0" applyFont="1" applyBorder="1" applyAlignment="1">
      <alignment wrapText="1"/>
    </xf>
    <xf numFmtId="0" fontId="32" fillId="0" borderId="29" xfId="0" applyFont="1" applyBorder="1" applyAlignment="1">
      <alignment horizontal="right"/>
    </xf>
    <xf numFmtId="0" fontId="33" fillId="0" borderId="30" xfId="0" applyFont="1" applyBorder="1"/>
    <xf numFmtId="0" fontId="35" fillId="27" borderId="17" xfId="0" applyFont="1" applyFill="1" applyBorder="1" applyAlignment="1">
      <alignment horizontal="centerContinuous" vertical="center"/>
    </xf>
    <xf numFmtId="0" fontId="36" fillId="27" borderId="16" xfId="0" applyFont="1" applyFill="1" applyBorder="1" applyAlignment="1">
      <alignment horizontal="centerContinuous" vertical="center" wrapText="1"/>
    </xf>
    <xf numFmtId="167" fontId="37" fillId="27" borderId="18" xfId="0" applyNumberFormat="1" applyFont="1" applyFill="1" applyBorder="1" applyAlignment="1">
      <alignment horizontal="centerContinuous" vertical="center" wrapText="1"/>
    </xf>
    <xf numFmtId="167" fontId="37" fillId="27" borderId="19" xfId="0" applyNumberFormat="1" applyFont="1" applyFill="1" applyBorder="1" applyAlignment="1">
      <alignment horizontal="centerContinuous" vertical="center" wrapText="1"/>
    </xf>
    <xf numFmtId="167" fontId="37" fillId="27" borderId="18" xfId="0" applyNumberFormat="1" applyFont="1" applyFill="1" applyBorder="1" applyAlignment="1">
      <alignment horizontal="centerContinuous" vertical="center"/>
    </xf>
    <xf numFmtId="167" fontId="37" fillId="27" borderId="19" xfId="0" applyNumberFormat="1" applyFont="1" applyFill="1" applyBorder="1" applyAlignment="1">
      <alignment horizontal="centerContinuous" vertical="center"/>
    </xf>
    <xf numFmtId="168" fontId="0" fillId="0" borderId="0" xfId="0" applyNumberFormat="1"/>
    <xf numFmtId="3" fontId="32" fillId="0" borderId="31" xfId="58" applyNumberFormat="1" applyFont="1" applyFill="1" applyBorder="1"/>
    <xf numFmtId="3" fontId="32" fillId="0" borderId="24" xfId="58" applyNumberFormat="1" applyFont="1" applyFill="1" applyBorder="1"/>
    <xf numFmtId="3" fontId="33" fillId="0" borderId="25" xfId="0" applyNumberFormat="1" applyFont="1" applyBorder="1"/>
    <xf numFmtId="3" fontId="33" fillId="0" borderId="24" xfId="58" applyNumberFormat="1" applyFont="1" applyFill="1" applyBorder="1"/>
    <xf numFmtId="1" fontId="33" fillId="0" borderId="25" xfId="0" applyNumberFormat="1" applyFont="1" applyBorder="1"/>
    <xf numFmtId="1" fontId="33" fillId="0" borderId="24" xfId="0" applyNumberFormat="1" applyFont="1" applyBorder="1"/>
    <xf numFmtId="0" fontId="31" fillId="0" borderId="0" xfId="0" applyFont="1" applyBorder="1" applyAlignment="1">
      <alignment wrapText="1"/>
    </xf>
    <xf numFmtId="0" fontId="32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3" fontId="33" fillId="0" borderId="25" xfId="58" applyNumberFormat="1" applyFont="1" applyFill="1" applyBorder="1"/>
    <xf numFmtId="0" fontId="32" fillId="0" borderId="0" xfId="0" applyFont="1" applyBorder="1" applyAlignment="1">
      <alignment horizontal="left" wrapText="1"/>
    </xf>
    <xf numFmtId="0" fontId="30" fillId="0" borderId="0" xfId="0" applyFont="1" applyBorder="1" applyAlignment="1">
      <alignment horizontal="left" wrapText="1"/>
    </xf>
    <xf numFmtId="0" fontId="30" fillId="0" borderId="0" xfId="0" applyFont="1" applyBorder="1" applyAlignment="1">
      <alignment horizontal="right" wrapText="1"/>
    </xf>
    <xf numFmtId="0" fontId="33" fillId="0" borderId="20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0" fillId="0" borderId="0" xfId="0" applyFont="1" applyBorder="1" applyAlignment="1">
      <alignment wrapText="1"/>
    </xf>
    <xf numFmtId="168" fontId="32" fillId="0" borderId="1" xfId="58" applyNumberFormat="1" applyFont="1" applyFill="1" applyBorder="1" applyAlignment="1">
      <alignment wrapText="1"/>
    </xf>
    <xf numFmtId="168" fontId="33" fillId="0" borderId="1" xfId="58" applyNumberFormat="1" applyFont="1" applyFill="1" applyBorder="1" applyAlignment="1">
      <alignment wrapText="1"/>
    </xf>
    <xf numFmtId="3" fontId="33" fillId="0" borderId="1" xfId="58" applyNumberFormat="1" applyFont="1" applyFill="1" applyBorder="1" applyAlignment="1">
      <alignment wrapText="1"/>
    </xf>
    <xf numFmtId="0" fontId="32" fillId="0" borderId="1" xfId="0" applyFont="1" applyBorder="1" applyAlignment="1">
      <alignment wrapText="1"/>
    </xf>
    <xf numFmtId="170" fontId="32" fillId="0" borderId="1" xfId="58" applyNumberFormat="1" applyFont="1" applyFill="1" applyBorder="1" applyAlignment="1">
      <alignment wrapText="1"/>
    </xf>
    <xf numFmtId="0" fontId="33" fillId="0" borderId="0" xfId="0" applyFont="1" applyBorder="1" applyAlignment="1">
      <alignment horizontal="left" wrapText="1"/>
    </xf>
    <xf numFmtId="0" fontId="32" fillId="0" borderId="1" xfId="0" applyFont="1" applyBorder="1" applyAlignment="1">
      <alignment horizontal="left" wrapText="1"/>
    </xf>
    <xf numFmtId="169" fontId="33" fillId="0" borderId="1" xfId="58" applyNumberFormat="1" applyFont="1" applyFill="1" applyBorder="1" applyAlignment="1">
      <alignment wrapText="1"/>
    </xf>
    <xf numFmtId="172" fontId="32" fillId="0" borderId="1" xfId="58" applyNumberFormat="1" applyFont="1" applyFill="1" applyBorder="1" applyAlignment="1">
      <alignment wrapText="1"/>
    </xf>
    <xf numFmtId="171" fontId="32" fillId="0" borderId="0" xfId="0" applyNumberFormat="1" applyFont="1" applyBorder="1" applyAlignment="1">
      <alignment wrapText="1"/>
    </xf>
    <xf numFmtId="170" fontId="33" fillId="0" borderId="1" xfId="58" applyNumberFormat="1" applyFont="1" applyFill="1" applyBorder="1" applyAlignment="1">
      <alignment wrapText="1"/>
    </xf>
    <xf numFmtId="171" fontId="33" fillId="0" borderId="0" xfId="0" applyNumberFormat="1" applyFont="1" applyBorder="1" applyAlignment="1">
      <alignment wrapText="1"/>
    </xf>
    <xf numFmtId="0" fontId="33" fillId="0" borderId="2" xfId="0" applyFont="1" applyBorder="1" applyAlignment="1">
      <alignment wrapText="1"/>
    </xf>
    <xf numFmtId="0" fontId="33" fillId="26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167" fontId="37" fillId="27" borderId="17" xfId="0" applyNumberFormat="1" applyFont="1" applyFill="1" applyBorder="1" applyAlignment="1">
      <alignment horizontal="center" vertical="center" wrapText="1"/>
    </xf>
    <xf numFmtId="167" fontId="37" fillId="27" borderId="32" xfId="0" applyNumberFormat="1" applyFont="1" applyFill="1" applyBorder="1" applyAlignment="1">
      <alignment horizontal="center" vertical="center" wrapText="1"/>
    </xf>
  </cellXfs>
  <cellStyles count="60"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" xfId="58" builtinId="3"/>
    <cellStyle name="Neutral" xfId="8" builtinId="28" customBuiltin="1"/>
    <cellStyle name="Normal" xfId="0" builtinId="0"/>
    <cellStyle name="Normal 3" xfId="59"/>
    <cellStyle name="Notas" xfId="15" builtinId="10" customBuiltin="1"/>
    <cellStyle name="Salida" xfId="10" builtinId="21" customBuiltin="1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ormats" xfId="35"/>
    <cellStyle name="SAPBEXheaderItem" xfId="36"/>
    <cellStyle name="SAPBEXheaderText" xfId="37"/>
    <cellStyle name="SAPBEXHLevel0" xfId="38"/>
    <cellStyle name="SAPBEXHLevel0X" xfId="39"/>
    <cellStyle name="SAPBEXHLevel1" xfId="40"/>
    <cellStyle name="SAPBEXHLevel1X" xfId="41"/>
    <cellStyle name="SAPBEXHLevel2" xfId="42"/>
    <cellStyle name="SAPBEXHLevel2X" xfId="43"/>
    <cellStyle name="SAPBEXHLevel3" xfId="44"/>
    <cellStyle name="SAPBEXHLevel3X" xfId="45"/>
    <cellStyle name="SAPBEXinputData" xfId="46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undefined" xfId="56"/>
    <cellStyle name="Sheet Title" xfId="57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596900</xdr:colOff>
      <xdr:row>0</xdr:row>
      <xdr:rowOff>0</xdr:rowOff>
    </xdr:to>
    <xdr:pic macro="[1]!DesignIconClicked">
      <xdr:nvPicPr>
        <xdr:cNvPr id="2" name="BExGNTTP1JT5XUU86O2TJYM5MBET" hidden="1">
          <a:extLst>
            <a:ext uri="{FF2B5EF4-FFF2-40B4-BE49-F238E27FC236}">
              <a16:creationId xmlns:a16="http://schemas.microsoft.com/office/drawing/2014/main" xmlns="" id="{BDACE00D-D84D-4B4C-B87E-56E1D0A837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3" name="BEx3OCY523CMXS82QEU905BJNG7A" descr="infofield_prev.gif" hidden="1">
          <a:extLst>
            <a:ext uri="{FF2B5EF4-FFF2-40B4-BE49-F238E27FC236}">
              <a16:creationId xmlns:a16="http://schemas.microsoft.com/office/drawing/2014/main" xmlns="" id="{646D20D4-9B6A-4682-9CFF-EF638773A3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4083050</xdr:colOff>
      <xdr:row>0</xdr:row>
      <xdr:rowOff>0</xdr:rowOff>
    </xdr:to>
    <xdr:pic macro="[1]!DesignIconClicked">
      <xdr:nvPicPr>
        <xdr:cNvPr id="4" name="BExEWBMTDQQ2M8UDDGTQ4NA548AX" descr="infofield_prev.gif" hidden="1">
          <a:extLst>
            <a:ext uri="{FF2B5EF4-FFF2-40B4-BE49-F238E27FC236}">
              <a16:creationId xmlns:a16="http://schemas.microsoft.com/office/drawing/2014/main" xmlns="" id="{F6CAA9DF-F0DF-42F5-A4C7-2223A0FC0F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475" y="0"/>
          <a:ext cx="3844925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5" name="BEx1SDD5LP38CAGC8DJ9E1OIRQCU" descr="infofield_prev.gif" hidden="1">
          <a:extLst>
            <a:ext uri="{FF2B5EF4-FFF2-40B4-BE49-F238E27FC236}">
              <a16:creationId xmlns:a16="http://schemas.microsoft.com/office/drawing/2014/main" xmlns="" id="{2EB9D301-0846-434A-8AE0-4D05AE7BEA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1282700</xdr:colOff>
      <xdr:row>0</xdr:row>
      <xdr:rowOff>0</xdr:rowOff>
    </xdr:to>
    <xdr:pic macro="[1]!DesignIconClicked">
      <xdr:nvPicPr>
        <xdr:cNvPr id="6" name="BExIT6494J6QPOBAY5KXPD6XMYD2" descr="infofield_prev.gif" hidden="1">
          <a:extLst>
            <a:ext uri="{FF2B5EF4-FFF2-40B4-BE49-F238E27FC236}">
              <a16:creationId xmlns:a16="http://schemas.microsoft.com/office/drawing/2014/main" xmlns="" id="{4502D2C5-A537-4EBC-AE7A-C89FDE47D3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0"/>
          <a:ext cx="1282700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 macro="[1]!DesignIconClicked">
      <xdr:nvPicPr>
        <xdr:cNvPr id="7" name="BExMQQJ245WT4VB5OXEDH8H8R5E9" hidden="1">
          <a:extLst>
            <a:ext uri="{FF2B5EF4-FFF2-40B4-BE49-F238E27FC236}">
              <a16:creationId xmlns:a16="http://schemas.microsoft.com/office/drawing/2014/main" xmlns="" id="{0FC998BA-B3A5-462E-8B5D-715FCD94A3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0"/>
          <a:ext cx="196850" cy="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596900</xdr:colOff>
      <xdr:row>0</xdr:row>
      <xdr:rowOff>0</xdr:rowOff>
    </xdr:to>
    <xdr:pic macro="[1]!DesignIconClicked">
      <xdr:nvPicPr>
        <xdr:cNvPr id="8" name="BExEZ3A5PLVQL3R2GXZOL0XPQJ8P" hidden="1">
          <a:extLst>
            <a:ext uri="{FF2B5EF4-FFF2-40B4-BE49-F238E27FC236}">
              <a16:creationId xmlns:a16="http://schemas.microsoft.com/office/drawing/2014/main" xmlns="" id="{6C8C6C43-8291-47B3-8504-8EA60D3741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1235075</xdr:colOff>
      <xdr:row>0</xdr:row>
      <xdr:rowOff>0</xdr:rowOff>
    </xdr:to>
    <xdr:pic macro="[1]!DesignIconClicked">
      <xdr:nvPicPr>
        <xdr:cNvPr id="10" name="BExMBES94Z07UQJOG4X98LHGRQ3Z" hidden="1">
          <a:extLst>
            <a:ext uri="{FF2B5EF4-FFF2-40B4-BE49-F238E27FC236}">
              <a16:creationId xmlns:a16="http://schemas.microsoft.com/office/drawing/2014/main" xmlns="" id="{7CC0D2D9-07D9-41E0-9698-C144519D67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0"/>
          <a:ext cx="1235075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 macro="[1]!DesignIconClicked">
      <xdr:nvPicPr>
        <xdr:cNvPr id="11" name="BExKH71CU6FZD3JDV5L5SFHANPRL" hidden="1">
          <a:extLst>
            <a:ext uri="{FF2B5EF4-FFF2-40B4-BE49-F238E27FC236}">
              <a16:creationId xmlns:a16="http://schemas.microsoft.com/office/drawing/2014/main" xmlns="" id="{DEA33524-DA3A-4E8A-8A20-1BB20922C7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0"/>
          <a:ext cx="19685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12" name="BExQDU7WXPJYSMBER3C7WEQ99KFY" hidden="1">
          <a:extLst>
            <a:ext uri="{FF2B5EF4-FFF2-40B4-BE49-F238E27FC236}">
              <a16:creationId xmlns:a16="http://schemas.microsoft.com/office/drawing/2014/main" xmlns="" id="{BB10F467-8DCA-46C1-9D5F-D3E8841EEA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3835400</xdr:colOff>
      <xdr:row>0</xdr:row>
      <xdr:rowOff>0</xdr:rowOff>
    </xdr:to>
    <xdr:pic macro="[1]!DesignIconClicked">
      <xdr:nvPicPr>
        <xdr:cNvPr id="13" name="BExMGFCTXFTSK322JFOYO8VZ6I70" hidden="1">
          <a:extLst>
            <a:ext uri="{FF2B5EF4-FFF2-40B4-BE49-F238E27FC236}">
              <a16:creationId xmlns:a16="http://schemas.microsoft.com/office/drawing/2014/main" xmlns="" id="{91856DEF-C4B6-4070-A9FD-6D375505B0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0"/>
          <a:ext cx="38354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14" name="BExOIGO2O9HUZV8IZVT2OSZZGLL9" hidden="1">
          <a:extLst>
            <a:ext uri="{FF2B5EF4-FFF2-40B4-BE49-F238E27FC236}">
              <a16:creationId xmlns:a16="http://schemas.microsoft.com/office/drawing/2014/main" xmlns="" id="{096A5029-B31A-4C2E-BA47-F8CE1CE0EF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596900</xdr:colOff>
      <xdr:row>0</xdr:row>
      <xdr:rowOff>0</xdr:rowOff>
    </xdr:to>
    <xdr:pic macro="[1]!DesignIconClicked">
      <xdr:nvPicPr>
        <xdr:cNvPr id="15" name="BExS50FBQ2591R3KFHM5SREHYMNJ" hidden="1">
          <a:extLst>
            <a:ext uri="{FF2B5EF4-FFF2-40B4-BE49-F238E27FC236}">
              <a16:creationId xmlns:a16="http://schemas.microsoft.com/office/drawing/2014/main" xmlns="" id="{DB44B2C4-92D8-4AF1-BB5B-E82922ADCC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596900</xdr:colOff>
      <xdr:row>0</xdr:row>
      <xdr:rowOff>0</xdr:rowOff>
    </xdr:to>
    <xdr:pic macro="[1]!DesignIconClicked">
      <xdr:nvPicPr>
        <xdr:cNvPr id="16" name="BExUC73RIFQLJQ8G52NTQ3QJATRS" hidden="1">
          <a:extLst>
            <a:ext uri="{FF2B5EF4-FFF2-40B4-BE49-F238E27FC236}">
              <a16:creationId xmlns:a16="http://schemas.microsoft.com/office/drawing/2014/main" xmlns="" id="{C7FA28FB-EF80-40F6-BFC8-49813AEB1C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596900</xdr:colOff>
      <xdr:row>0</xdr:row>
      <xdr:rowOff>0</xdr:rowOff>
    </xdr:to>
    <xdr:pic macro="[1]!DesignIconClicked">
      <xdr:nvPicPr>
        <xdr:cNvPr id="26" name="BExF5DEOMCAGFTAJLOVFY28QDWMY" hidden="1">
          <a:extLst>
            <a:ext uri="{FF2B5EF4-FFF2-40B4-BE49-F238E27FC236}">
              <a16:creationId xmlns:a16="http://schemas.microsoft.com/office/drawing/2014/main" xmlns="" id="{8854A3BA-3159-4DEB-9648-68FBE4AB96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0"/>
          <a:ext cx="596900" cy="0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596900</xdr:colOff>
      <xdr:row>0</xdr:row>
      <xdr:rowOff>0</xdr:rowOff>
    </xdr:to>
    <xdr:pic macro="[1]!DesignIconClicked">
      <xdr:nvPicPr>
        <xdr:cNvPr id="28" name="BExY59IYWVF8QIZCC609QX7585TS" hidden="1">
          <a:extLst>
            <a:ext uri="{FF2B5EF4-FFF2-40B4-BE49-F238E27FC236}">
              <a16:creationId xmlns:a16="http://schemas.microsoft.com/office/drawing/2014/main" xmlns="" id="{B22E4DF7-A165-4D52-979A-E30F31C8AB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0"/>
          <a:ext cx="59690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234950</xdr:colOff>
      <xdr:row>0</xdr:row>
      <xdr:rowOff>0</xdr:rowOff>
    </xdr:to>
    <xdr:pic macro="[1]!DesignIconClicked">
      <xdr:nvPicPr>
        <xdr:cNvPr id="18" name="BExMNKHUEMSV6JAEFXXWTKLUTR5E" hidden="1">
          <a:extLst>
            <a:ext uri="{FF2B5EF4-FFF2-40B4-BE49-F238E27FC236}">
              <a16:creationId xmlns:a16="http://schemas.microsoft.com/office/drawing/2014/main" xmlns="" id="{3F45D195-D0C1-4126-8D5B-7267368D3D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23495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3835400</xdr:colOff>
      <xdr:row>0</xdr:row>
      <xdr:rowOff>0</xdr:rowOff>
    </xdr:to>
    <xdr:pic macro="[1]!DesignIconClicked">
      <xdr:nvPicPr>
        <xdr:cNvPr id="20" name="BExIN5VX24DTS5MTORSADLE4B6BJ" hidden="1">
          <a:extLst>
            <a:ext uri="{FF2B5EF4-FFF2-40B4-BE49-F238E27FC236}">
              <a16:creationId xmlns:a16="http://schemas.microsoft.com/office/drawing/2014/main" xmlns="" id="{5FADD7DC-9744-42E5-896A-2E6E9B0402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0"/>
          <a:ext cx="38354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 macro="[1]!DesignIconClicked">
      <xdr:nvPicPr>
        <xdr:cNvPr id="22" name="BExIQLIF1ESZ453BKSJ7Q7TXOWRR" hidden="1">
          <a:extLst>
            <a:ext uri="{FF2B5EF4-FFF2-40B4-BE49-F238E27FC236}">
              <a16:creationId xmlns:a16="http://schemas.microsoft.com/office/drawing/2014/main" xmlns="" id="{87447CB8-F3FD-4E36-9A9D-C5FCEBD781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0"/>
          <a:ext cx="0" cy="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4</xdr:col>
      <xdr:colOff>1235075</xdr:colOff>
      <xdr:row>0</xdr:row>
      <xdr:rowOff>0</xdr:rowOff>
    </xdr:to>
    <xdr:pic macro="[1]!DesignIconClicked">
      <xdr:nvPicPr>
        <xdr:cNvPr id="24" name="BEx98KDMCTMUIL9BZZ0DY6K25P1W" hidden="1">
          <a:extLst>
            <a:ext uri="{FF2B5EF4-FFF2-40B4-BE49-F238E27FC236}">
              <a16:creationId xmlns:a16="http://schemas.microsoft.com/office/drawing/2014/main" xmlns="" id="{54A7BC9C-DE8A-4D89-A706-F844132056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0"/>
          <a:ext cx="1235075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273844</xdr:colOff>
      <xdr:row>2</xdr:row>
      <xdr:rowOff>59531</xdr:rowOff>
    </xdr:from>
    <xdr:to>
      <xdr:col>2</xdr:col>
      <xdr:colOff>778669</xdr:colOff>
      <xdr:row>6</xdr:row>
      <xdr:rowOff>68716</xdr:rowOff>
    </xdr:to>
    <xdr:pic>
      <xdr:nvPicPr>
        <xdr:cNvPr id="23" name="2 Imagen">
          <a:extLst>
            <a:ext uri="{FF2B5EF4-FFF2-40B4-BE49-F238E27FC236}">
              <a16:creationId xmlns:a16="http://schemas.microsoft.com/office/drawing/2014/main" xmlns="" id="{BA0588CB-C6C3-4444-BBB8-37A21FDDF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319" y="383381"/>
          <a:ext cx="504825" cy="637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1366044</xdr:colOff>
      <xdr:row>22</xdr:row>
      <xdr:rowOff>44450</xdr:rowOff>
    </xdr:to>
    <xdr:pic macro="[1]!DesignIconClicked">
      <xdr:nvPicPr>
        <xdr:cNvPr id="3" name="BExY5D4GBM2HQQXYZRYURCPROL94" hidden="1">
          <a:extLst>
            <a:ext uri="{FF2B5EF4-FFF2-40B4-BE49-F238E27FC236}">
              <a16:creationId xmlns:a16="http://schemas.microsoft.com/office/drawing/2014/main" xmlns="" id="{550CED07-5413-4F54-8FBD-BF296D5C90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83325" cy="3711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1427956</xdr:colOff>
      <xdr:row>35</xdr:row>
      <xdr:rowOff>144462</xdr:rowOff>
    </xdr:to>
    <xdr:pic macro="[1]!DesignIconClicked">
      <xdr:nvPicPr>
        <xdr:cNvPr id="3" name="BExQ8OENSVHS120O1IJQQHZY3P7C" hidden="1">
          <a:extLst>
            <a:ext uri="{FF2B5EF4-FFF2-40B4-BE49-F238E27FC236}">
              <a16:creationId xmlns:a16="http://schemas.microsoft.com/office/drawing/2014/main" xmlns="" id="{22774382-FDE4-49D7-B723-BB19ECC1C5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64300" cy="5978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Cell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69"/>
  <sheetViews>
    <sheetView showGridLines="0" tabSelected="1" zoomScaleNormal="100" workbookViewId="0">
      <selection activeCell="C1" sqref="C1"/>
    </sheetView>
  </sheetViews>
  <sheetFormatPr baseColWidth="10" defaultColWidth="9.140625" defaultRowHeight="12.75" x14ac:dyDescent="0.2"/>
  <cols>
    <col min="1" max="1" width="1.85546875" customWidth="1"/>
    <col min="2" max="2" width="3.7109375" customWidth="1"/>
    <col min="3" max="3" width="33.28515625" style="28" customWidth="1"/>
    <col min="4" max="4" width="13.85546875" style="28" bestFit="1" customWidth="1"/>
    <col min="5" max="5" width="12.85546875" style="29" bestFit="1" customWidth="1"/>
    <col min="6" max="6" width="3.140625" style="29" customWidth="1"/>
    <col min="7" max="7" width="32.42578125" style="28" customWidth="1"/>
    <col min="8" max="8" width="14.42578125" customWidth="1"/>
    <col min="9" max="9" width="15.42578125" bestFit="1" customWidth="1"/>
    <col min="10" max="10" width="17.42578125" hidden="1" customWidth="1"/>
    <col min="11" max="11" width="0" hidden="1" customWidth="1"/>
    <col min="13" max="13" width="31.42578125" customWidth="1"/>
    <col min="14" max="14" width="11.7109375" bestFit="1" customWidth="1"/>
  </cols>
  <sheetData>
    <row r="1" spans="2:14" s="2" customFormat="1" x14ac:dyDescent="0.2">
      <c r="B1" s="1"/>
      <c r="C1" s="21"/>
      <c r="D1" s="21"/>
      <c r="E1" s="22"/>
      <c r="F1" s="22"/>
      <c r="G1" s="23"/>
      <c r="H1" s="3"/>
      <c r="L1" s="4"/>
      <c r="M1" s="1"/>
      <c r="N1" s="1"/>
    </row>
    <row r="2" spans="2:14" s="2" customFormat="1" x14ac:dyDescent="0.2">
      <c r="B2" s="1"/>
      <c r="C2" s="21"/>
      <c r="D2" s="21"/>
      <c r="E2" s="24"/>
      <c r="F2" s="24"/>
      <c r="G2" s="23"/>
      <c r="H2" s="3"/>
      <c r="L2" s="4"/>
      <c r="M2" s="1"/>
      <c r="N2" s="1"/>
    </row>
    <row r="3" spans="2:14" ht="15.75" x14ac:dyDescent="0.25">
      <c r="B3" s="16" t="s">
        <v>1</v>
      </c>
      <c r="C3" s="25"/>
      <c r="D3" s="25"/>
      <c r="E3" s="25"/>
      <c r="F3" s="25"/>
      <c r="G3" s="25"/>
      <c r="H3" s="16"/>
      <c r="I3" s="16"/>
    </row>
    <row r="4" spans="2:14" x14ac:dyDescent="0.2">
      <c r="B4" s="17" t="s">
        <v>61</v>
      </c>
      <c r="C4" s="26"/>
      <c r="D4" s="26"/>
      <c r="E4" s="26"/>
      <c r="F4" s="26"/>
      <c r="G4" s="26"/>
      <c r="H4" s="18"/>
      <c r="I4" s="18"/>
    </row>
    <row r="5" spans="2:14" x14ac:dyDescent="0.2">
      <c r="B5" s="17" t="s">
        <v>62</v>
      </c>
      <c r="C5" s="26"/>
      <c r="D5" s="26"/>
      <c r="E5" s="26"/>
      <c r="F5" s="26"/>
      <c r="G5" s="26"/>
      <c r="H5" s="18"/>
      <c r="I5" s="18"/>
    </row>
    <row r="6" spans="2:14" ht="8.25" customHeight="1" x14ac:dyDescent="0.2">
      <c r="B6" s="19"/>
      <c r="C6" s="27"/>
      <c r="D6" s="27"/>
      <c r="E6" s="27"/>
      <c r="F6" s="27"/>
      <c r="G6" s="27"/>
      <c r="H6" s="20"/>
      <c r="I6" s="20"/>
    </row>
    <row r="7" spans="2:14" ht="13.5" thickBot="1" x14ac:dyDescent="0.25">
      <c r="B7" s="126" t="s">
        <v>2</v>
      </c>
      <c r="C7" s="126"/>
      <c r="D7" s="126"/>
      <c r="E7" s="126"/>
      <c r="F7" s="126"/>
      <c r="G7" s="126"/>
      <c r="H7" s="126"/>
      <c r="I7" s="126"/>
    </row>
    <row r="8" spans="2:14" ht="13.5" thickBot="1" x14ac:dyDescent="0.25">
      <c r="B8" s="90" t="s">
        <v>0</v>
      </c>
      <c r="C8" s="91"/>
      <c r="D8" s="92">
        <v>2024</v>
      </c>
      <c r="E8" s="93">
        <v>2023</v>
      </c>
      <c r="F8" s="130" t="s">
        <v>60</v>
      </c>
      <c r="G8" s="131"/>
      <c r="H8" s="94">
        <v>2024</v>
      </c>
      <c r="I8" s="95">
        <v>2023</v>
      </c>
    </row>
    <row r="9" spans="2:14" x14ac:dyDescent="0.2">
      <c r="B9" s="31"/>
      <c r="C9" s="32"/>
      <c r="D9" s="33"/>
      <c r="E9" s="34"/>
      <c r="F9" s="110"/>
      <c r="G9" s="32"/>
      <c r="H9" s="35"/>
      <c r="I9" s="36"/>
    </row>
    <row r="10" spans="2:14" x14ac:dyDescent="0.2">
      <c r="B10" s="37"/>
      <c r="C10" s="103"/>
      <c r="D10" s="38"/>
      <c r="E10" s="39"/>
      <c r="F10" s="111"/>
      <c r="G10" s="112"/>
      <c r="H10" s="40"/>
      <c r="I10" s="41"/>
    </row>
    <row r="11" spans="2:14" x14ac:dyDescent="0.2">
      <c r="B11" s="42"/>
      <c r="C11" s="104" t="s">
        <v>3</v>
      </c>
      <c r="D11" s="43"/>
      <c r="E11" s="44"/>
      <c r="F11" s="113"/>
      <c r="G11" s="104" t="s">
        <v>24</v>
      </c>
      <c r="H11" s="45"/>
      <c r="I11" s="46"/>
    </row>
    <row r="12" spans="2:14" x14ac:dyDescent="0.2">
      <c r="B12" s="42"/>
      <c r="C12" s="105" t="s">
        <v>4</v>
      </c>
      <c r="D12" s="47">
        <v>4792455225.6400003</v>
      </c>
      <c r="E12" s="48">
        <v>4595319250.6499996</v>
      </c>
      <c r="F12" s="114"/>
      <c r="G12" s="105" t="s">
        <v>25</v>
      </c>
      <c r="H12" s="45">
        <v>4405249420.2799997</v>
      </c>
      <c r="I12" s="46">
        <v>4831198047.5100002</v>
      </c>
    </row>
    <row r="13" spans="2:14" ht="22.5" x14ac:dyDescent="0.2">
      <c r="B13" s="42"/>
      <c r="C13" s="105" t="s">
        <v>5</v>
      </c>
      <c r="D13" s="47">
        <v>8131188076.8800001</v>
      </c>
      <c r="E13" s="48">
        <v>8041819985.2700005</v>
      </c>
      <c r="F13" s="114"/>
      <c r="G13" s="105" t="s">
        <v>26</v>
      </c>
      <c r="H13" s="45">
        <v>3891341.79</v>
      </c>
      <c r="I13" s="46">
        <v>3889136.85</v>
      </c>
      <c r="N13" s="96"/>
    </row>
    <row r="14" spans="2:14" ht="22.5" x14ac:dyDescent="0.2">
      <c r="B14" s="42"/>
      <c r="C14" s="49" t="s">
        <v>6</v>
      </c>
      <c r="D14" s="47">
        <v>272506359.64999998</v>
      </c>
      <c r="E14" s="48">
        <v>201406998.34999999</v>
      </c>
      <c r="F14" s="114"/>
      <c r="G14" s="105" t="s">
        <v>27</v>
      </c>
      <c r="H14" s="45">
        <v>0</v>
      </c>
      <c r="I14" s="46">
        <v>0</v>
      </c>
      <c r="N14" s="96"/>
    </row>
    <row r="15" spans="2:14" x14ac:dyDescent="0.2">
      <c r="B15" s="42"/>
      <c r="C15" s="49" t="s">
        <v>7</v>
      </c>
      <c r="D15" s="47">
        <v>18423589.09</v>
      </c>
      <c r="E15" s="48">
        <v>18351781.25</v>
      </c>
      <c r="F15" s="114"/>
      <c r="G15" s="105" t="s">
        <v>28</v>
      </c>
      <c r="H15" s="45">
        <v>0</v>
      </c>
      <c r="I15" s="46">
        <v>0</v>
      </c>
    </row>
    <row r="16" spans="2:14" x14ac:dyDescent="0.2">
      <c r="B16" s="50"/>
      <c r="C16" s="51" t="s">
        <v>8</v>
      </c>
      <c r="D16" s="47">
        <v>11593813.57</v>
      </c>
      <c r="E16" s="48">
        <v>12413725.07</v>
      </c>
      <c r="F16" s="114"/>
      <c r="G16" s="105" t="s">
        <v>29</v>
      </c>
      <c r="H16" s="45">
        <v>8996556.4600000009</v>
      </c>
      <c r="I16" s="46">
        <v>7920745.4000000004</v>
      </c>
    </row>
    <row r="17" spans="2:9" ht="33.75" x14ac:dyDescent="0.2">
      <c r="B17" s="52"/>
      <c r="C17" s="51" t="s">
        <v>9</v>
      </c>
      <c r="D17" s="47">
        <v>-2246134230.4000001</v>
      </c>
      <c r="E17" s="48">
        <v>-2242598610.5700002</v>
      </c>
      <c r="F17" s="114"/>
      <c r="G17" s="105" t="s">
        <v>30</v>
      </c>
      <c r="H17" s="45">
        <v>796353956.14999998</v>
      </c>
      <c r="I17" s="46">
        <v>839229198.72000003</v>
      </c>
    </row>
    <row r="18" spans="2:9" x14ac:dyDescent="0.2">
      <c r="B18" s="37"/>
      <c r="C18" s="49" t="s">
        <v>10</v>
      </c>
      <c r="D18" s="47">
        <v>767160788.90999997</v>
      </c>
      <c r="E18" s="48">
        <v>826727985.54999995</v>
      </c>
      <c r="F18" s="115"/>
      <c r="G18" s="105" t="s">
        <v>31</v>
      </c>
      <c r="H18" s="45">
        <v>78377530.069999993</v>
      </c>
      <c r="I18" s="46">
        <v>73799506.969999999</v>
      </c>
    </row>
    <row r="19" spans="2:9" x14ac:dyDescent="0.2">
      <c r="B19" s="37"/>
      <c r="C19" s="49" t="s">
        <v>11</v>
      </c>
      <c r="D19" s="53"/>
      <c r="E19" s="54"/>
      <c r="F19" s="116"/>
      <c r="G19" s="105" t="s">
        <v>32</v>
      </c>
      <c r="H19" s="45">
        <v>61297438.369999997</v>
      </c>
      <c r="I19" s="46">
        <v>19750983.600000001</v>
      </c>
    </row>
    <row r="20" spans="2:9" x14ac:dyDescent="0.2">
      <c r="B20" s="42"/>
      <c r="C20" s="55" t="s">
        <v>12</v>
      </c>
      <c r="D20" s="56">
        <f>SUM(D12:D19)</f>
        <v>11747193623.34</v>
      </c>
      <c r="E20" s="57">
        <f>SUM(E12:E19)</f>
        <v>11453441115.57</v>
      </c>
      <c r="F20" s="117"/>
      <c r="G20" s="118" t="s">
        <v>11</v>
      </c>
      <c r="H20" s="58"/>
      <c r="I20" s="59"/>
    </row>
    <row r="21" spans="2:9" x14ac:dyDescent="0.2">
      <c r="B21" s="42"/>
      <c r="C21" s="104" t="s">
        <v>11</v>
      </c>
      <c r="D21" s="53"/>
      <c r="E21" s="54"/>
      <c r="F21" s="116"/>
      <c r="G21" s="107" t="s">
        <v>33</v>
      </c>
      <c r="H21" s="58">
        <f>SUM(H12:H20)</f>
        <v>5354166243.1199989</v>
      </c>
      <c r="I21" s="59">
        <f>SUM(I12:I20)</f>
        <v>5775787619.0500011</v>
      </c>
    </row>
    <row r="22" spans="2:9" x14ac:dyDescent="0.2">
      <c r="B22" s="37"/>
      <c r="C22" s="104" t="s">
        <v>13</v>
      </c>
      <c r="D22" s="53"/>
      <c r="E22" s="60"/>
      <c r="F22" s="119"/>
      <c r="G22" s="104" t="s">
        <v>11</v>
      </c>
      <c r="H22" s="61"/>
      <c r="I22" s="62"/>
    </row>
    <row r="23" spans="2:9" ht="22.5" x14ac:dyDescent="0.2">
      <c r="B23" s="63"/>
      <c r="C23" s="105" t="s">
        <v>14</v>
      </c>
      <c r="D23" s="47">
        <v>4036326760.6399999</v>
      </c>
      <c r="E23" s="48">
        <v>3666717444.6399999</v>
      </c>
      <c r="F23" s="114"/>
      <c r="G23" s="104" t="s">
        <v>34</v>
      </c>
      <c r="H23" s="45"/>
      <c r="I23" s="46"/>
    </row>
    <row r="24" spans="2:9" ht="22.5" x14ac:dyDescent="0.2">
      <c r="B24" s="63"/>
      <c r="C24" s="105" t="s">
        <v>15</v>
      </c>
      <c r="D24" s="47">
        <v>10361704310.15</v>
      </c>
      <c r="E24" s="48">
        <v>9587060776.4599991</v>
      </c>
      <c r="F24" s="114"/>
      <c r="G24" s="105" t="s">
        <v>35</v>
      </c>
      <c r="H24" s="64">
        <v>4802277.18</v>
      </c>
      <c r="I24" s="65">
        <v>2019916.39</v>
      </c>
    </row>
    <row r="25" spans="2:9" ht="22.5" x14ac:dyDescent="0.2">
      <c r="B25" s="63"/>
      <c r="C25" s="105" t="s">
        <v>16</v>
      </c>
      <c r="D25" s="47">
        <v>11603792523.51</v>
      </c>
      <c r="E25" s="48">
        <v>10750894581.41</v>
      </c>
      <c r="F25" s="114"/>
      <c r="G25" s="118" t="s">
        <v>36</v>
      </c>
      <c r="H25" s="64">
        <v>19900138.23</v>
      </c>
      <c r="I25" s="65">
        <v>19642033.34</v>
      </c>
    </row>
    <row r="26" spans="2:9" x14ac:dyDescent="0.2">
      <c r="B26" s="42"/>
      <c r="C26" s="105" t="s">
        <v>17</v>
      </c>
      <c r="D26" s="47">
        <v>5213425231.9899998</v>
      </c>
      <c r="E26" s="48">
        <v>4982225943.4300003</v>
      </c>
      <c r="F26" s="114"/>
      <c r="G26" s="118" t="s">
        <v>37</v>
      </c>
      <c r="H26" s="64">
        <v>0</v>
      </c>
      <c r="I26" s="65">
        <v>0</v>
      </c>
    </row>
    <row r="27" spans="2:9" x14ac:dyDescent="0.2">
      <c r="B27" s="52"/>
      <c r="C27" s="105" t="s">
        <v>18</v>
      </c>
      <c r="D27" s="47">
        <v>39350266.700000003</v>
      </c>
      <c r="E27" s="48">
        <v>36609082.020000003</v>
      </c>
      <c r="F27" s="114"/>
      <c r="G27" s="118" t="s">
        <v>38</v>
      </c>
      <c r="H27" s="47">
        <v>14601139</v>
      </c>
      <c r="I27" s="48">
        <v>14601139</v>
      </c>
    </row>
    <row r="28" spans="2:9" ht="33.75" x14ac:dyDescent="0.2">
      <c r="B28" s="63"/>
      <c r="C28" s="105" t="s">
        <v>19</v>
      </c>
      <c r="D28" s="100">
        <v>-943190984.74000001</v>
      </c>
      <c r="E28" s="106">
        <v>-644750620.66999996</v>
      </c>
      <c r="F28" s="120"/>
      <c r="G28" s="118" t="s">
        <v>39</v>
      </c>
      <c r="H28" s="64">
        <v>1106405415.3199999</v>
      </c>
      <c r="I28" s="65">
        <v>966541070.46000004</v>
      </c>
    </row>
    <row r="29" spans="2:9" x14ac:dyDescent="0.2">
      <c r="B29" s="42"/>
      <c r="C29" s="105" t="s">
        <v>20</v>
      </c>
      <c r="D29" s="47">
        <v>68425288.5</v>
      </c>
      <c r="E29" s="48">
        <v>69179713.450000003</v>
      </c>
      <c r="F29" s="114"/>
      <c r="G29" s="118" t="s">
        <v>40</v>
      </c>
      <c r="H29" s="64">
        <v>11213138752.629999</v>
      </c>
      <c r="I29" s="65">
        <v>10188568626.4</v>
      </c>
    </row>
    <row r="30" spans="2:9" ht="22.5" x14ac:dyDescent="0.2">
      <c r="B30" s="63"/>
      <c r="C30" s="105" t="s">
        <v>21</v>
      </c>
      <c r="D30" s="47">
        <v>-32867326.07</v>
      </c>
      <c r="E30" s="48">
        <v>-36927456</v>
      </c>
      <c r="F30" s="114"/>
      <c r="G30" s="118" t="s">
        <v>11</v>
      </c>
      <c r="H30" s="53"/>
      <c r="I30" s="62"/>
    </row>
    <row r="31" spans="2:9" x14ac:dyDescent="0.2">
      <c r="B31" s="63"/>
      <c r="C31" s="105" t="s">
        <v>22</v>
      </c>
      <c r="D31" s="47">
        <v>478200</v>
      </c>
      <c r="E31" s="48">
        <v>513560</v>
      </c>
      <c r="F31" s="114"/>
      <c r="G31" s="118" t="s">
        <v>11</v>
      </c>
      <c r="H31" s="58"/>
      <c r="I31" s="59"/>
    </row>
    <row r="32" spans="2:9" ht="12.75" customHeight="1" x14ac:dyDescent="0.2">
      <c r="B32" s="37"/>
      <c r="C32" s="105" t="s">
        <v>11</v>
      </c>
      <c r="D32" s="53"/>
      <c r="E32" s="54"/>
      <c r="F32" s="116"/>
      <c r="G32" s="66" t="s">
        <v>41</v>
      </c>
      <c r="H32" s="58">
        <f>SUM(H24:H31)</f>
        <v>12358847722.359999</v>
      </c>
      <c r="I32" s="59">
        <f>SUM(I24:I31)</f>
        <v>11191372785.59</v>
      </c>
    </row>
    <row r="33" spans="2:9" x14ac:dyDescent="0.2">
      <c r="B33" s="37"/>
      <c r="C33" s="107" t="s">
        <v>23</v>
      </c>
      <c r="D33" s="67">
        <f>SUM(D23:D32)</f>
        <v>30347444270.68</v>
      </c>
      <c r="E33" s="68">
        <f>SUM(E23:E32)</f>
        <v>28411523024.740002</v>
      </c>
      <c r="F33" s="117"/>
      <c r="G33" s="66" t="s">
        <v>11</v>
      </c>
      <c r="H33" s="69"/>
      <c r="I33" s="70"/>
    </row>
    <row r="34" spans="2:9" ht="24" customHeight="1" thickBot="1" x14ac:dyDescent="0.25">
      <c r="B34" s="37"/>
      <c r="C34" s="107" t="s">
        <v>59</v>
      </c>
      <c r="D34" s="71">
        <f>+D20+D33</f>
        <v>42094637894.020004</v>
      </c>
      <c r="E34" s="72">
        <f>+E20+E33</f>
        <v>39864964140.309998</v>
      </c>
      <c r="F34" s="121"/>
      <c r="G34" s="122" t="s">
        <v>42</v>
      </c>
      <c r="H34" s="58">
        <f>+H32+H21</f>
        <v>17713013965.479996</v>
      </c>
      <c r="I34" s="59">
        <f>+I21+I32</f>
        <v>16967160404.640001</v>
      </c>
    </row>
    <row r="35" spans="2:9" ht="13.5" thickTop="1" x14ac:dyDescent="0.2">
      <c r="B35" s="37"/>
      <c r="C35" s="107"/>
      <c r="D35" s="67"/>
      <c r="E35" s="57"/>
      <c r="F35" s="117"/>
      <c r="G35" s="105" t="s">
        <v>11</v>
      </c>
      <c r="H35" s="45"/>
      <c r="I35" s="46"/>
    </row>
    <row r="36" spans="2:9" x14ac:dyDescent="0.2">
      <c r="B36" s="37"/>
      <c r="C36" s="108" t="s">
        <v>11</v>
      </c>
      <c r="D36" s="73"/>
      <c r="E36" s="74"/>
      <c r="F36" s="123"/>
      <c r="G36" s="122" t="s">
        <v>43</v>
      </c>
      <c r="H36" s="45"/>
      <c r="I36" s="46"/>
    </row>
    <row r="37" spans="2:9" ht="22.5" x14ac:dyDescent="0.2">
      <c r="B37" s="37"/>
      <c r="C37" s="108" t="s">
        <v>11</v>
      </c>
      <c r="D37" s="73"/>
      <c r="E37" s="74"/>
      <c r="F37" s="123"/>
      <c r="G37" s="122" t="s">
        <v>44</v>
      </c>
      <c r="H37" s="75">
        <f>SUM(H38:H40)</f>
        <v>8685542472.5100002</v>
      </c>
      <c r="I37" s="59">
        <f>SUM(I38:I40)</f>
        <v>8691159180.5499992</v>
      </c>
    </row>
    <row r="38" spans="2:9" x14ac:dyDescent="0.2">
      <c r="B38" s="37"/>
      <c r="C38" s="108" t="s">
        <v>11</v>
      </c>
      <c r="D38" s="73"/>
      <c r="E38" s="74"/>
      <c r="F38" s="123"/>
      <c r="G38" s="105" t="s">
        <v>45</v>
      </c>
      <c r="H38" s="45">
        <v>1763209131.05</v>
      </c>
      <c r="I38" s="46">
        <v>1760939550.27</v>
      </c>
    </row>
    <row r="39" spans="2:9" x14ac:dyDescent="0.2">
      <c r="B39" s="37"/>
      <c r="C39" s="108" t="s">
        <v>11</v>
      </c>
      <c r="D39" s="73"/>
      <c r="E39" s="74"/>
      <c r="F39" s="123"/>
      <c r="G39" s="105" t="s">
        <v>46</v>
      </c>
      <c r="H39" s="45">
        <v>48515565.869999997</v>
      </c>
      <c r="I39" s="46">
        <v>33873067</v>
      </c>
    </row>
    <row r="40" spans="2:9" ht="22.5" x14ac:dyDescent="0.2">
      <c r="B40" s="37"/>
      <c r="C40" s="108" t="s">
        <v>11</v>
      </c>
      <c r="D40" s="73"/>
      <c r="E40" s="74"/>
      <c r="F40" s="123"/>
      <c r="G40" s="105" t="s">
        <v>47</v>
      </c>
      <c r="H40" s="45">
        <v>6873817775.5900002</v>
      </c>
      <c r="I40" s="46">
        <v>6896346563.2799997</v>
      </c>
    </row>
    <row r="41" spans="2:9" x14ac:dyDescent="0.2">
      <c r="B41" s="37"/>
      <c r="C41" s="108" t="s">
        <v>11</v>
      </c>
      <c r="D41" s="73"/>
      <c r="E41" s="74"/>
      <c r="F41" s="123"/>
      <c r="G41" s="122" t="s">
        <v>11</v>
      </c>
      <c r="H41" s="45"/>
      <c r="I41" s="46"/>
    </row>
    <row r="42" spans="2:9" ht="22.5" x14ac:dyDescent="0.2">
      <c r="B42" s="37"/>
      <c r="C42" s="108" t="s">
        <v>11</v>
      </c>
      <c r="D42" s="73"/>
      <c r="E42" s="74"/>
      <c r="F42" s="123"/>
      <c r="G42" s="122" t="s">
        <v>48</v>
      </c>
      <c r="H42" s="98">
        <f>SUM(H43:H47)</f>
        <v>15703627164.229998</v>
      </c>
      <c r="I42" s="97">
        <f>SUM(I43:I47)</f>
        <v>14214190263.289999</v>
      </c>
    </row>
    <row r="43" spans="2:9" ht="22.5" x14ac:dyDescent="0.2">
      <c r="B43" s="37"/>
      <c r="C43" s="108" t="s">
        <v>11</v>
      </c>
      <c r="D43" s="73"/>
      <c r="E43" s="74"/>
      <c r="F43" s="123"/>
      <c r="G43" s="124" t="s">
        <v>49</v>
      </c>
      <c r="H43" s="45">
        <v>2480732260.5599999</v>
      </c>
      <c r="I43" s="46">
        <v>2699665058.48</v>
      </c>
    </row>
    <row r="44" spans="2:9" x14ac:dyDescent="0.2">
      <c r="B44" s="37"/>
      <c r="C44" s="108" t="s">
        <v>11</v>
      </c>
      <c r="D44" s="73"/>
      <c r="E44" s="74"/>
      <c r="F44" s="123"/>
      <c r="G44" s="124" t="s">
        <v>50</v>
      </c>
      <c r="H44" s="45">
        <v>15009262356.92</v>
      </c>
      <c r="I44" s="46">
        <v>12517267198.66</v>
      </c>
    </row>
    <row r="45" spans="2:9" x14ac:dyDescent="0.2">
      <c r="B45" s="37"/>
      <c r="C45" s="108" t="s">
        <v>11</v>
      </c>
      <c r="D45" s="73"/>
      <c r="E45" s="74"/>
      <c r="F45" s="123"/>
      <c r="G45" s="105" t="s">
        <v>51</v>
      </c>
      <c r="H45" s="45">
        <v>560632566.54999995</v>
      </c>
      <c r="I45" s="46">
        <v>575338223.47000003</v>
      </c>
    </row>
    <row r="46" spans="2:9" x14ac:dyDescent="0.2">
      <c r="B46" s="37"/>
      <c r="C46" s="108" t="s">
        <v>11</v>
      </c>
      <c r="D46" s="73"/>
      <c r="E46" s="74"/>
      <c r="F46" s="123"/>
      <c r="G46" s="105" t="s">
        <v>52</v>
      </c>
      <c r="H46" s="45">
        <v>48141201.299999997</v>
      </c>
      <c r="I46" s="46">
        <v>50764582.159999996</v>
      </c>
    </row>
    <row r="47" spans="2:9" ht="22.5" x14ac:dyDescent="0.2">
      <c r="B47" s="37"/>
      <c r="C47" s="108" t="s">
        <v>11</v>
      </c>
      <c r="D47" s="73"/>
      <c r="E47" s="74"/>
      <c r="F47" s="123"/>
      <c r="G47" s="105" t="s">
        <v>53</v>
      </c>
      <c r="H47" s="100">
        <v>-2395141221.0999999</v>
      </c>
      <c r="I47" s="106">
        <v>-1628844799.48</v>
      </c>
    </row>
    <row r="48" spans="2:9" x14ac:dyDescent="0.2">
      <c r="B48" s="37"/>
      <c r="C48" s="108" t="s">
        <v>11</v>
      </c>
      <c r="D48" s="73"/>
      <c r="E48" s="76"/>
      <c r="F48" s="123"/>
      <c r="G48" s="122" t="s">
        <v>11</v>
      </c>
      <c r="H48" s="58"/>
      <c r="I48" s="59"/>
    </row>
    <row r="49" spans="2:13" ht="33.75" x14ac:dyDescent="0.2">
      <c r="B49" s="37"/>
      <c r="C49" s="108" t="s">
        <v>11</v>
      </c>
      <c r="D49" s="73"/>
      <c r="E49" s="76"/>
      <c r="F49" s="123"/>
      <c r="G49" s="122" t="s">
        <v>54</v>
      </c>
      <c r="H49" s="98">
        <f>+H50+H51</f>
        <v>-7545708.2000000002</v>
      </c>
      <c r="I49" s="97">
        <f>+I50+I51</f>
        <v>-7545708.2000000002</v>
      </c>
    </row>
    <row r="50" spans="2:13" x14ac:dyDescent="0.2">
      <c r="B50" s="37"/>
      <c r="C50" s="109" t="s">
        <v>11</v>
      </c>
      <c r="D50" s="77"/>
      <c r="E50" s="39"/>
      <c r="F50" s="111"/>
      <c r="G50" s="78" t="s">
        <v>55</v>
      </c>
      <c r="H50" s="100">
        <v>-7545708.2000000002</v>
      </c>
      <c r="I50" s="99">
        <v>-7545708.2000000002</v>
      </c>
    </row>
    <row r="51" spans="2:13" ht="22.5" x14ac:dyDescent="0.2">
      <c r="B51" s="42"/>
      <c r="C51" s="103" t="s">
        <v>11</v>
      </c>
      <c r="D51" s="79"/>
      <c r="E51" s="39"/>
      <c r="F51" s="111"/>
      <c r="G51" s="105" t="s">
        <v>56</v>
      </c>
      <c r="H51" s="102">
        <v>0</v>
      </c>
      <c r="I51" s="101">
        <v>0</v>
      </c>
    </row>
    <row r="52" spans="2:13" x14ac:dyDescent="0.2">
      <c r="B52" s="37"/>
      <c r="C52" s="103" t="s">
        <v>11</v>
      </c>
      <c r="D52" s="79"/>
      <c r="E52" s="39"/>
      <c r="F52" s="111"/>
      <c r="G52" s="122" t="s">
        <v>11</v>
      </c>
      <c r="H52" s="61"/>
      <c r="I52" s="41"/>
    </row>
    <row r="53" spans="2:13" ht="22.5" x14ac:dyDescent="0.2">
      <c r="B53" s="42"/>
      <c r="C53" s="103" t="s">
        <v>11</v>
      </c>
      <c r="D53" s="47"/>
      <c r="E53" s="48"/>
      <c r="F53" s="114"/>
      <c r="G53" s="122" t="s">
        <v>57</v>
      </c>
      <c r="H53" s="58">
        <f>+H37+H42+H49</f>
        <v>24381623928.539997</v>
      </c>
      <c r="I53" s="59">
        <f>+I37+I42+I49</f>
        <v>22897803735.639996</v>
      </c>
    </row>
    <row r="54" spans="2:13" x14ac:dyDescent="0.2">
      <c r="B54" s="42"/>
      <c r="C54" s="103" t="s">
        <v>11</v>
      </c>
      <c r="D54" s="47"/>
      <c r="E54" s="48"/>
      <c r="F54" s="114"/>
      <c r="G54" s="122" t="s">
        <v>11</v>
      </c>
      <c r="H54" s="45"/>
      <c r="I54" s="46"/>
    </row>
    <row r="55" spans="2:13" ht="23.25" thickBot="1" x14ac:dyDescent="0.25">
      <c r="B55" s="42"/>
      <c r="C55" s="103" t="s">
        <v>11</v>
      </c>
      <c r="D55" s="47"/>
      <c r="E55" s="48"/>
      <c r="F55" s="114"/>
      <c r="G55" s="122" t="s">
        <v>58</v>
      </c>
      <c r="H55" s="80">
        <f>+H34+H53</f>
        <v>42094637894.019989</v>
      </c>
      <c r="I55" s="81">
        <f>+I34+I53</f>
        <v>39864964140.279999</v>
      </c>
      <c r="L55" s="30"/>
      <c r="M55" s="30"/>
    </row>
    <row r="56" spans="2:13" ht="13.5" thickTop="1" x14ac:dyDescent="0.2">
      <c r="B56" s="42"/>
      <c r="C56" s="82"/>
      <c r="D56" s="47"/>
      <c r="E56" s="48"/>
      <c r="F56" s="114"/>
      <c r="G56" s="122"/>
      <c r="H56" s="45"/>
      <c r="I56" s="46"/>
    </row>
    <row r="57" spans="2:13" ht="13.5" thickBot="1" x14ac:dyDescent="0.25">
      <c r="B57" s="83"/>
      <c r="C57" s="84"/>
      <c r="D57" s="85"/>
      <c r="E57" s="86"/>
      <c r="F57" s="125"/>
      <c r="G57" s="87"/>
      <c r="H57" s="88"/>
      <c r="I57" s="89"/>
    </row>
    <row r="58" spans="2:13" x14ac:dyDescent="0.2">
      <c r="H58" s="30"/>
      <c r="I58" s="30"/>
    </row>
    <row r="59" spans="2:13" x14ac:dyDescent="0.2">
      <c r="H59" s="5"/>
      <c r="I59" s="5"/>
    </row>
    <row r="60" spans="2:13" ht="25.5" customHeight="1" x14ac:dyDescent="0.2">
      <c r="G60" s="129"/>
      <c r="H60" s="129"/>
      <c r="I60" s="129"/>
    </row>
    <row r="61" spans="2:13" x14ac:dyDescent="0.2">
      <c r="H61" s="11"/>
    </row>
    <row r="62" spans="2:13" x14ac:dyDescent="0.2">
      <c r="H62" s="12"/>
    </row>
    <row r="64" spans="2:13" x14ac:dyDescent="0.2">
      <c r="H64" s="28"/>
    </row>
    <row r="65" spans="2:8" ht="15.75" customHeight="1" x14ac:dyDescent="0.2">
      <c r="C65" s="127"/>
      <c r="D65" s="127"/>
      <c r="G65" s="127"/>
      <c r="H65" s="127"/>
    </row>
    <row r="66" spans="2:8" ht="15.75" customHeight="1" x14ac:dyDescent="0.2">
      <c r="C66" s="127"/>
      <c r="D66" s="127"/>
      <c r="G66" s="128"/>
      <c r="H66" s="128"/>
    </row>
    <row r="69" spans="2:8" ht="15" x14ac:dyDescent="0.25">
      <c r="B69" s="15"/>
    </row>
  </sheetData>
  <mergeCells count="7">
    <mergeCell ref="B7:I7"/>
    <mergeCell ref="C65:D65"/>
    <mergeCell ref="C66:D66"/>
    <mergeCell ref="G65:H65"/>
    <mergeCell ref="G66:H66"/>
    <mergeCell ref="G60:I60"/>
    <mergeCell ref="F8:G8"/>
  </mergeCells>
  <printOptions horizontalCentered="1"/>
  <pageMargins left="0.25" right="0.25" top="0.75" bottom="0.75" header="0.3" footer="0.3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="80" zoomScaleNormal="80" workbookViewId="0">
      <selection activeCell="B29" sqref="B29"/>
    </sheetView>
  </sheetViews>
  <sheetFormatPr baseColWidth="10" defaultColWidth="11.28515625" defaultRowHeight="12.75" x14ac:dyDescent="0.2"/>
  <cols>
    <col min="1" max="1" width="57.28515625" bestFit="1" customWidth="1"/>
    <col min="2" max="2" width="16.42578125" bestFit="1" customWidth="1"/>
    <col min="3" max="3" width="20.7109375" bestFit="1" customWidth="1"/>
  </cols>
  <sheetData>
    <row r="1" spans="1:3" x14ac:dyDescent="0.2">
      <c r="A1" s="9"/>
      <c r="B1" s="10" t="e">
        <f ca="1">[1]!BexGetCellData("003N8D85VN5WHY95OZ9S05CNN","","DP_2")</f>
        <v>#NAME?</v>
      </c>
      <c r="C1" s="10" t="e">
        <f ca="1">[1]!BexGetCellData("003N8D85VN5Y88OYUKVCK6RBE","","DP_2")</f>
        <v>#NAME?</v>
      </c>
    </row>
    <row r="2" spans="1:3" x14ac:dyDescent="0.2">
      <c r="A2" s="10" t="e">
        <f ca="1">[1]!BexGetCellData("","003N8D85VN5WHXYYGMBJV0SGC","DP_2")</f>
        <v>#NAME?</v>
      </c>
      <c r="B2" s="8" t="e">
        <f ca="1">[1]!BexGetCellData("003N8D85VN5WHY95OZ9S05CNN","003N8D85VN5WHXYYGMBJV0SGC","DP_2")</f>
        <v>#NAME?</v>
      </c>
      <c r="C2" s="8" t="e">
        <f ca="1">[1]!BexGetCellData("003N8D85VN5Y88OYUKVCK6RBE","003N8D85VN5WHXYYGMBJV0SGC","DP_2")</f>
        <v>#NAME?</v>
      </c>
    </row>
    <row r="3" spans="1:3" x14ac:dyDescent="0.2">
      <c r="A3" s="10" t="e">
        <f ca="1">[1]!BexGetCellData("","003N8D85VN5WHXYYHQTX0GZDH","DP_2")</f>
        <v>#NAME?</v>
      </c>
      <c r="B3" s="8" t="e">
        <f ca="1">[1]!BexGetCellData("003N8D85VN5WHY95OZ9S05CNN","003N8D85VN5WHXYYHQTX0GZDH","DP_2")</f>
        <v>#NAME?</v>
      </c>
      <c r="C3" s="8" t="e">
        <f ca="1">[1]!BexGetCellData("003N8D85VN5Y88OYUKVCK6RBE","003N8D85VN5WHXYYHQTX0GZDH","DP_2")</f>
        <v>#NAME?</v>
      </c>
    </row>
    <row r="4" spans="1:3" x14ac:dyDescent="0.2">
      <c r="A4" s="10" t="e">
        <f ca="1">[1]!BexGetCellData("","003N8D85VN5WHXYYIHA312Z2T","DP_2")</f>
        <v>#NAME?</v>
      </c>
      <c r="B4" s="6" t="e">
        <f ca="1">[1]!BexGetCellData("003N8D85VN5WHY95OZ9S05CNN","003N8D85VN5WHXYYIHA312Z2T","DP_2")</f>
        <v>#NAME?</v>
      </c>
      <c r="C4" s="6" t="e">
        <f ca="1">[1]!BexGetCellData("003N8D85VN5Y88OYUKVCK6RBE","003N8D85VN5WHXYYIHA312Z2T","DP_2")</f>
        <v>#NAME?</v>
      </c>
    </row>
    <row r="5" spans="1:3" x14ac:dyDescent="0.2">
      <c r="A5" s="10" t="e">
        <f ca="1">[1]!BexGetCellData("","003N8D85VN5WHXYYJFH6AB0UT","DP_2")</f>
        <v>#NAME?</v>
      </c>
      <c r="B5" s="6" t="e">
        <f ca="1">[1]!BexGetCellData("003N8D85VN5WHY95OZ9S05CNN","003N8D85VN5WHXYYJFH6AB0UT","DP_2")</f>
        <v>#NAME?</v>
      </c>
      <c r="C5" s="6" t="e">
        <f ca="1">[1]!BexGetCellData("003N8D85VN5Y88OYUKVCK6RBE","003N8D85VN5WHXYYJFH6AB0UT","DP_2")</f>
        <v>#NAME?</v>
      </c>
    </row>
    <row r="6" spans="1:3" x14ac:dyDescent="0.2">
      <c r="A6" s="10" t="e">
        <f ca="1">[1]!BexGetCellData("","003N8D85VN5WHXYYK9UP6GOPK","DP_2")</f>
        <v>#NAME?</v>
      </c>
      <c r="B6" s="6" t="e">
        <f ca="1">[1]!BexGetCellData("003N8D85VN5WHY95OZ9S05CNN","003N8D85VN5WHXYYK9UP6GOPK","DP_2")</f>
        <v>#NAME?</v>
      </c>
      <c r="C6" s="6" t="e">
        <f ca="1">[1]!BexGetCellData("003N8D85VN5Y88OYUKVCK6RBE","003N8D85VN5WHXYYK9UP6GOPK","DP_2")</f>
        <v>#NAME?</v>
      </c>
    </row>
    <row r="7" spans="1:3" x14ac:dyDescent="0.2">
      <c r="A7" s="10" t="e">
        <f ca="1">[1]!BexGetCellData("","003N8D85VN5WHXYYKUQD6W1SO","DP_2")</f>
        <v>#NAME?</v>
      </c>
      <c r="B7" s="7" t="e">
        <f ca="1">[1]!BexGetCellData("003N8D85VN5WHY95OZ9S05CNN","003N8D85VN5WHXYYKUQD6W1SO","DP_2")</f>
        <v>#NAME?</v>
      </c>
      <c r="C7" s="8" t="e">
        <f ca="1">[1]!BexGetCellData("003N8D85VN5Y88OYUKVCK6RBE","003N8D85VN5WHXYYKUQD6W1SO","DP_2")</f>
        <v>#NAME?</v>
      </c>
    </row>
    <row r="8" spans="1:3" x14ac:dyDescent="0.2">
      <c r="A8" s="10" t="e">
        <f ca="1">[1]!BexGetCellData("","003N8D85VN5WHXYYLGK325FDM","DP_2")</f>
        <v>#NAME?</v>
      </c>
      <c r="B8" s="6" t="e">
        <f ca="1">[1]!BexGetCellData("003N8D85VN5WHY95OZ9S05CNN","003N8D85VN5WHXYYLGK325FDM","DP_2")</f>
        <v>#NAME?</v>
      </c>
      <c r="C8" s="6" t="e">
        <f ca="1">[1]!BexGetCellData("003N8D85VN5Y88OYUKVCK6RBE","003N8D85VN5WHXYYLGK325FDM","DP_2")</f>
        <v>#NAME?</v>
      </c>
    </row>
    <row r="9" spans="1:3" x14ac:dyDescent="0.2">
      <c r="A9" s="10" t="e">
        <f ca="1">[1]!BexGetCellData("","003N8D85VN5WHXYYM00MY6RKQ","DP_2")</f>
        <v>#NAME?</v>
      </c>
      <c r="B9" s="7" t="e">
        <f ca="1">[1]!BexGetCellData("003N8D85VN5WHY95OZ9S05CNN","003N8D85VN5WHXYYM00MY6RKQ","DP_2")</f>
        <v>#NAME?</v>
      </c>
      <c r="C9" s="8" t="e">
        <f ca="1">[1]!BexGetCellData("003N8D85VN5Y88OYUKVCK6RBE","003N8D85VN5WHXYYM00MY6RKQ","DP_2")</f>
        <v>#NAME?</v>
      </c>
    </row>
    <row r="10" spans="1:3" x14ac:dyDescent="0.2">
      <c r="A10" s="10" t="e">
        <f ca="1">[1]!BexGetCellData("","003N8D85VN5WHXYYMNG18MZVE","DP_2")</f>
        <v>#NAME?</v>
      </c>
      <c r="B10" s="7" t="e">
        <f ca="1">[1]!BexGetCellData("003N8D85VN5WHY95OZ9S05CNN","003N8D85VN5WHXYYMNG18MZVE","DP_2")</f>
        <v>#NAME?</v>
      </c>
      <c r="C10" s="6" t="e">
        <f ca="1">[1]!BexGetCellData("003N8D85VN5Y88OYUKVCK6RBE","003N8D85VN5WHXYYMNG18MZVE","DP_2")</f>
        <v>#NAME?</v>
      </c>
    </row>
    <row r="11" spans="1:3" x14ac:dyDescent="0.2">
      <c r="A11" s="10" t="e">
        <f ca="1">[1]!BexGetCellData("","003N8D85VN5WHY982ZBRCCOPL","DP_2")</f>
        <v>#NAME?</v>
      </c>
      <c r="B11" s="6" t="e">
        <f ca="1">[1]!BexGetCellData("003N8D85VN5WHY95OZ9S05CNN","003N8D85VN5WHY982ZBRCCOPL","DP_2")</f>
        <v>#NAME?</v>
      </c>
      <c r="C11" s="6" t="e">
        <f ca="1">[1]!BexGetCellData("003N8D85VN5Y88OYUKVCK6RBE","003N8D85VN5WHY982ZBRCCOPL","DP_2")</f>
        <v>#NAME?</v>
      </c>
    </row>
    <row r="12" spans="1:3" x14ac:dyDescent="0.2">
      <c r="A12" s="10" t="e">
        <f ca="1">[1]!BexGetCellData("","003N8D85VN5WHY8XRC4EJO2A6","DP_2")</f>
        <v>#NAME?</v>
      </c>
      <c r="B12" s="8" t="e">
        <f ca="1">[1]!BexGetCellData("003N8D85VN5WHY95OZ9S05CNN","003N8D85VN5WHY8XRC4EJO2A6","DP_2")</f>
        <v>#NAME?</v>
      </c>
      <c r="C12" s="8" t="e">
        <f ca="1">[1]!BexGetCellData("003N8D85VN5Y88OYUKVCK6RBE","003N8D85VN5WHY8XRC4EJO2A6","DP_2")</f>
        <v>#NAME?</v>
      </c>
    </row>
    <row r="13" spans="1:3" x14ac:dyDescent="0.2">
      <c r="A13" s="10" t="e">
        <f ca="1">[1]!BexGetCellData("","003N8D85VN5WHY8XSMJG84OEO","DP_2")</f>
        <v>#NAME?</v>
      </c>
      <c r="B13" s="6" t="e">
        <f ca="1">[1]!BexGetCellData("003N8D85VN5WHY95OZ9S05CNN","003N8D85VN5WHY8XSMJG84OEO","DP_2")</f>
        <v>#NAME?</v>
      </c>
      <c r="C13" s="6" t="e">
        <f ca="1">[1]!BexGetCellData("003N8D85VN5Y88OYUKVCK6RBE","003N8D85VN5WHY8XSMJG84OEO","DP_2")</f>
        <v>#NAME?</v>
      </c>
    </row>
    <row r="14" spans="1:3" x14ac:dyDescent="0.2">
      <c r="A14" s="10" t="e">
        <f ca="1">[1]!BexGetCellData("","003N8D85VN5WHY8XTPY9O3YC0","DP_2")</f>
        <v>#NAME?</v>
      </c>
      <c r="B14" s="6" t="e">
        <f ca="1">[1]!BexGetCellData("003N8D85VN5WHY95OZ9S05CNN","003N8D85VN5WHY8XTPY9O3YC0","DP_2")</f>
        <v>#NAME?</v>
      </c>
      <c r="C14" s="6" t="e">
        <f ca="1">[1]!BexGetCellData("003N8D85VN5Y88OYUKVCK6RBE","003N8D85VN5WHY8XTPY9O3YC0","DP_2")</f>
        <v>#NAME?</v>
      </c>
    </row>
    <row r="15" spans="1:3" x14ac:dyDescent="0.2">
      <c r="A15" s="10" t="e">
        <f ca="1">[1]!BexGetCellData("","003N8D85VN5WHY8XUMAM086U3","DP_2")</f>
        <v>#NAME?</v>
      </c>
      <c r="B15" s="6" t="e">
        <f ca="1">[1]!BexGetCellData("003N8D85VN5WHY95OZ9S05CNN","003N8D85VN5WHY8XUMAM086U3","DP_2")</f>
        <v>#NAME?</v>
      </c>
      <c r="C15" s="6" t="e">
        <f ca="1">[1]!BexGetCellData("003N8D85VN5Y88OYUKVCK6RBE","003N8D85VN5WHY8XUMAM086U3","DP_2")</f>
        <v>#NAME?</v>
      </c>
    </row>
    <row r="16" spans="1:3" x14ac:dyDescent="0.2">
      <c r="A16" s="10" t="e">
        <f ca="1">[1]!BexGetCellData("","003N8D85VN5WHY8XXSRX4Y00S","DP_2")</f>
        <v>#NAME?</v>
      </c>
      <c r="B16" s="6" t="e">
        <f ca="1">[1]!BexGetCellData("003N8D85VN5WHY95OZ9S05CNN","003N8D85VN5WHY8XXSRX4Y00S","DP_2")</f>
        <v>#NAME?</v>
      </c>
      <c r="C16" s="6" t="e">
        <f ca="1">[1]!BexGetCellData("003N8D85VN5Y88OYUKVCK6RBE","003N8D85VN5WHY8XXSRX4Y00S","DP_2")</f>
        <v>#NAME?</v>
      </c>
    </row>
    <row r="17" spans="1:3" x14ac:dyDescent="0.2">
      <c r="A17" s="10" t="e">
        <f ca="1">[1]!BexGetCellData("","003N8D85VN5WHY8XYL34N049R","DP_2")</f>
        <v>#NAME?</v>
      </c>
      <c r="B17" s="6" t="e">
        <f ca="1">[1]!BexGetCellData("003N8D85VN5WHY95OZ9S05CNN","003N8D85VN5WHY8XYL34N049R","DP_2")</f>
        <v>#NAME?</v>
      </c>
      <c r="C17" s="6" t="e">
        <f ca="1">[1]!BexGetCellData("003N8D85VN5Y88OYUKVCK6RBE","003N8D85VN5WHY8XYL34N049R","DP_2")</f>
        <v>#NAME?</v>
      </c>
    </row>
    <row r="18" spans="1:3" x14ac:dyDescent="0.2">
      <c r="A18" s="10" t="e">
        <f ca="1">[1]!BexGetCellData("","003N8D85VN5WHY8YD4DQ8QRBA","DP_2")</f>
        <v>#NAME?</v>
      </c>
      <c r="B18" s="6" t="e">
        <f ca="1">[1]!BexGetCellData("003N8D85VN5WHY95OZ9S05CNN","003N8D85VN5WHY8YD4DQ8QRBA","DP_2")</f>
        <v>#NAME?</v>
      </c>
      <c r="C18" s="6" t="e">
        <f ca="1">[1]!BexGetCellData("003N8D85VN5Y88OYUKVCK6RBE","003N8D85VN5WHY8YD4DQ8QRBA","DP_2")</f>
        <v>#NAME?</v>
      </c>
    </row>
    <row r="19" spans="1:3" x14ac:dyDescent="0.2">
      <c r="A19" s="10" t="e">
        <f ca="1">[1]!BexGetCellData("","003N8D85VN5WHY8YD4DQ8QXMU","DP_2")</f>
        <v>#NAME?</v>
      </c>
      <c r="B19" s="6" t="e">
        <f ca="1">[1]!BexGetCellData("003N8D85VN5WHY95OZ9S05CNN","003N8D85VN5WHY8YD4DQ8QXMU","DP_2")</f>
        <v>#NAME?</v>
      </c>
      <c r="C19" s="6" t="e">
        <f ca="1">[1]!BexGetCellData("003N8D85VN5Y88OYUKVCK6RBE","003N8D85VN5WHY8YD4DQ8QXMU","DP_2")</f>
        <v>#NAME?</v>
      </c>
    </row>
    <row r="20" spans="1:3" x14ac:dyDescent="0.2">
      <c r="A20" s="10" t="e">
        <f ca="1">[1]!BexGetCellData("","003N8D85VN5WHY8YDWUARZIRR","DP_2")</f>
        <v>#NAME?</v>
      </c>
      <c r="B20" s="7" t="e">
        <f ca="1">[1]!BexGetCellData("003N8D85VN5WHY95OZ9S05CNN","003N8D85VN5WHY8YDWUARZIRR","DP_2")</f>
        <v>#NAME?</v>
      </c>
      <c r="C20" s="8" t="e">
        <f ca="1">[1]!BexGetCellData("003N8D85VN5Y88OYUKVCK6RBE","003N8D85VN5WHY8YDWUARZIRR","DP_2")</f>
        <v>#NAME?</v>
      </c>
    </row>
    <row r="21" spans="1:3" x14ac:dyDescent="0.2">
      <c r="A21" s="10" t="e">
        <f ca="1">[1]!BexGetCellData("","003N8D85VN5WHY8YEO01MMKSN","DP_2")</f>
        <v>#NAME?</v>
      </c>
      <c r="B21" s="7" t="e">
        <f ca="1">[1]!BexGetCellData("003N8D85VN5WHY95OZ9S05CNN","003N8D85VN5WHY8YEO01MMKSN","DP_2")</f>
        <v>#NAME?</v>
      </c>
      <c r="C21" s="8" t="e">
        <f ca="1">[1]!BexGetCellData("003N8D85VN5Y88OYUKVCK6RBE","003N8D85VN5WHY8YEO01MMKSN","DP_2")</f>
        <v>#NAME?</v>
      </c>
    </row>
    <row r="22" spans="1:3" x14ac:dyDescent="0.2">
      <c r="A22" s="10" t="e">
        <f ca="1">[1]!BexGetCellData("","003N8D85VN5WHY984PA514PP8","DP_2")</f>
        <v>#NAME?</v>
      </c>
      <c r="B22" s="6" t="e">
        <f ca="1">[1]!BexGetCellData("003N8D85VN5WHY95OZ9S05CNN","003N8D85VN5WHY984PA514PP8","DP_2")</f>
        <v>#NAME?</v>
      </c>
      <c r="C22" s="6" t="e">
        <f ca="1">[1]!BexGetCellData("003N8D85VN5Y88OYUKVCK6RBE","003N8D85VN5WHY984PA514PP8","DP_2")</f>
        <v>#NAME?</v>
      </c>
    </row>
    <row r="23" spans="1:3" x14ac:dyDescent="0.2">
      <c r="A23" s="10" t="e">
        <f ca="1">[1]!BexGetCellData("","003N8D85VN5WHY985LPIE2C65","DP_2")</f>
        <v>#NAME?</v>
      </c>
      <c r="B23" s="6" t="e">
        <f ca="1">[1]!BexGetCellData("003N8D85VN5WHY95OZ9S05CNN","003N8D85VN5WHY985LPIE2C65","DP_2")</f>
        <v>#NAME?</v>
      </c>
      <c r="C23" s="6" t="e">
        <f ca="1">[1]!BexGetCellData("003N8D85VN5Y88OYUKVCK6RBE","003N8D85VN5WHY985LPIE2C65","DP_2")</f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zoomScale="80" zoomScaleNormal="80" workbookViewId="0">
      <selection activeCell="C7" sqref="C7"/>
    </sheetView>
  </sheetViews>
  <sheetFormatPr baseColWidth="10" defaultColWidth="11.42578125" defaultRowHeight="12.75" x14ac:dyDescent="0.2"/>
  <cols>
    <col min="1" max="1" width="53.42578125" bestFit="1" customWidth="1"/>
    <col min="2" max="2" width="22" bestFit="1" customWidth="1"/>
    <col min="3" max="3" width="21.42578125" bestFit="1" customWidth="1"/>
  </cols>
  <sheetData>
    <row r="1" spans="1:3" x14ac:dyDescent="0.2">
      <c r="A1" s="9"/>
      <c r="B1" s="10" t="e">
        <f ca="1">[1]!BexGetCellData("003N8D85VN5Y88UOCOONXLKGG","","DP_3")</f>
        <v>#NAME?</v>
      </c>
      <c r="C1" s="10" t="e">
        <f ca="1">[1]!BexGetCellData("003N8D85VN5Y88UOCOONXLQS0","","DP_3")</f>
        <v>#NAME?</v>
      </c>
    </row>
    <row r="2" spans="1:3" x14ac:dyDescent="0.2">
      <c r="A2" s="10" t="e">
        <f ca="1">[1]!BexGetCellData("","003N8D85VN5Y88UOCOONX9SY8","DP_3")</f>
        <v>#NAME?</v>
      </c>
      <c r="B2" s="8" t="e">
        <f ca="1">[1]!BexGetCellData("003N8D85VN5Y88UOCOONXLKGG","003N8D85VN5Y88UOCOONX9SY8","DP_3")</f>
        <v>#NAME?</v>
      </c>
      <c r="C2" s="8" t="e">
        <f ca="1">[1]!BexGetCellData("003N8D85VN5Y88UOCOONXLQS0","003N8D85VN5Y88UOCOONX9SY8","DP_3")</f>
        <v>#NAME?</v>
      </c>
    </row>
    <row r="3" spans="1:3" x14ac:dyDescent="0.2">
      <c r="A3" s="10" t="e">
        <f ca="1">[1]!BexGetCellData("","003N8D85VN5Y88UOCOONXABWW","DP_3")</f>
        <v>#NAME?</v>
      </c>
      <c r="B3" s="8" t="e">
        <f ca="1">[1]!BexGetCellData("003N8D85VN5Y88UOCOONXLKGG","003N8D85VN5Y88UOCOONXABWW","DP_3")</f>
        <v>#NAME?</v>
      </c>
      <c r="C3" s="8" t="e">
        <f ca="1">[1]!BexGetCellData("003N8D85VN5Y88UOCOONXLQS0","003N8D85VN5Y88UOCOONXABWW","DP_3")</f>
        <v>#NAME?</v>
      </c>
    </row>
    <row r="4" spans="1:3" x14ac:dyDescent="0.2">
      <c r="A4" s="10" t="e">
        <f ca="1">[1]!BexGetCellData("","003N8D85VN5Y88UOCOONXAUVK","DP_3")</f>
        <v>#NAME?</v>
      </c>
      <c r="B4" s="13" t="e">
        <f ca="1">[1]!BexGetCellData("003N8D85VN5Y88UOCOONXLKGG","003N8D85VN5Y88UOCOONXAUVK","DP_3")</f>
        <v>#NAME?</v>
      </c>
      <c r="C4" s="6" t="e">
        <f ca="1">[1]!BexGetCellData("003N8D85VN5Y88UOCOONXLQS0","003N8D85VN5Y88UOCOONXAUVK","DP_3")</f>
        <v>#NAME?</v>
      </c>
    </row>
    <row r="5" spans="1:3" x14ac:dyDescent="0.2">
      <c r="A5" s="10" t="e">
        <f ca="1">[1]!BexGetCellData("","003N8D85VN5Y88UOCOONXBDU8","DP_3")</f>
        <v>#NAME?</v>
      </c>
      <c r="B5" s="13" t="e">
        <f ca="1">[1]!BexGetCellData("003N8D85VN5Y88UOCOONXLKGG","003N8D85VN5Y88UOCOONXBDU8","DP_3")</f>
        <v>#NAME?</v>
      </c>
      <c r="C5" s="6" t="e">
        <f ca="1">[1]!BexGetCellData("003N8D85VN5Y88UOCOONXLQS0","003N8D85VN5Y88UOCOONXBDU8","DP_3")</f>
        <v>#NAME?</v>
      </c>
    </row>
    <row r="6" spans="1:3" x14ac:dyDescent="0.2">
      <c r="A6" s="10" t="e">
        <f ca="1">[1]!BexGetCellData("","003N8D85VN5Y88UOCOONXBWSW","DP_3")</f>
        <v>#NAME?</v>
      </c>
      <c r="B6" s="13" t="e">
        <f ca="1">[1]!BexGetCellData("003N8D85VN5Y88UOCOONXLKGG","003N8D85VN5Y88UOCOONXBWSW","DP_3")</f>
        <v>#NAME?</v>
      </c>
      <c r="C6" s="6" t="e">
        <f ca="1">[1]!BexGetCellData("003N8D85VN5Y88UOCOONXLQS0","003N8D85VN5Y88UOCOONXBWSW","DP_3")</f>
        <v>#NAME?</v>
      </c>
    </row>
    <row r="7" spans="1:3" x14ac:dyDescent="0.2">
      <c r="A7" s="10" t="e">
        <f ca="1">[1]!BexGetCellData("","003N8D85VN5Y88UOCOONXCFRK","DP_3")</f>
        <v>#NAME?</v>
      </c>
      <c r="B7" s="14" t="e">
        <f ca="1">[1]!BexGetCellData("003N8D85VN5Y88UOCOONXLKGG","003N8D85VN5Y88UOCOONXCFRK","DP_3")</f>
        <v>#NAME?</v>
      </c>
      <c r="C7" s="8" t="e">
        <f ca="1">[1]!BexGetCellData("003N8D85VN5Y88UOCOONXLQS0","003N8D85VN5Y88UOCOONXCFRK","DP_3")</f>
        <v>#NAME?</v>
      </c>
    </row>
    <row r="8" spans="1:3" x14ac:dyDescent="0.2">
      <c r="A8" s="10" t="e">
        <f ca="1">[1]!BexGetCellData("","003N8D85VN5Y88UOCOONXCYQ8","DP_3")</f>
        <v>#NAME?</v>
      </c>
      <c r="B8" s="14" t="e">
        <f ca="1">[1]!BexGetCellData("003N8D85VN5Y88UOCOONXLKGG","003N8D85VN5Y88UOCOONXCYQ8","DP_3")</f>
        <v>#NAME?</v>
      </c>
      <c r="C8" s="8" t="e">
        <f ca="1">[1]!BexGetCellData("003N8D85VN5Y88UOCOONXLQS0","003N8D85VN5Y88UOCOONXCYQ8","DP_3")</f>
        <v>#NAME?</v>
      </c>
    </row>
    <row r="9" spans="1:3" x14ac:dyDescent="0.2">
      <c r="A9" s="10" t="e">
        <f ca="1">[1]!BexGetCellData("","003N8D85VN5Y88UOCOONXDHOW","DP_3")</f>
        <v>#NAME?</v>
      </c>
      <c r="B9" s="13" t="e">
        <f ca="1">[1]!BexGetCellData("003N8D85VN5Y88UOCOONXLKGG","003N8D85VN5Y88UOCOONXDHOW","DP_3")</f>
        <v>#NAME?</v>
      </c>
      <c r="C9" s="6" t="e">
        <f ca="1">[1]!BexGetCellData("003N8D85VN5Y88UOCOONXLQS0","003N8D85VN5Y88UOCOONXDHOW","DP_3")</f>
        <v>#NAME?</v>
      </c>
    </row>
    <row r="10" spans="1:3" x14ac:dyDescent="0.2">
      <c r="A10" s="10" t="e">
        <f ca="1">[1]!BexGetCellData("","003N8D85VN5Y88UOCOONXE0NK","DP_3")</f>
        <v>#NAME?</v>
      </c>
      <c r="B10" s="14" t="e">
        <f ca="1">[1]!BexGetCellData("003N8D85VN5Y88UOCOONXLKGG","003N8D85VN5Y88UOCOONXE0NK","DP_3")</f>
        <v>#NAME?</v>
      </c>
      <c r="C10" s="8" t="e">
        <f ca="1">[1]!BexGetCellData("003N8D85VN5Y88UOCOONXLQS0","003N8D85VN5Y88UOCOONXE0NK","DP_3")</f>
        <v>#NAME?</v>
      </c>
    </row>
    <row r="11" spans="1:3" x14ac:dyDescent="0.2">
      <c r="A11" s="10" t="e">
        <f ca="1">[1]!BexGetCellData("","003N8D85VN5Y88UP9X1R0PM45","DP_3")</f>
        <v>#NAME?</v>
      </c>
      <c r="B11" s="13" t="e">
        <f ca="1">[1]!BexGetCellData("003N8D85VN5Y88UOCOONXLKGG","003N8D85VN5Y88UP9X1R0PM45","DP_3")</f>
        <v>#NAME?</v>
      </c>
      <c r="C11" s="6" t="e">
        <f ca="1">[1]!BexGetCellData("003N8D85VN5Y88UOCOONXLQS0","003N8D85VN5Y88UP9X1R0PM45","DP_3")</f>
        <v>#NAME?</v>
      </c>
    </row>
    <row r="12" spans="1:3" x14ac:dyDescent="0.2">
      <c r="A12" s="10" t="e">
        <f ca="1">[1]!BexGetCellData("","003N8D85VN5Y88UOCOONXEJM8","DP_3")</f>
        <v>#NAME?</v>
      </c>
      <c r="B12" s="13" t="e">
        <f ca="1">[1]!BexGetCellData("003N8D85VN5Y88UOCOONXLKGG","003N8D85VN5Y88UOCOONXEJM8","DP_3")</f>
        <v>#NAME?</v>
      </c>
      <c r="C12" s="6" t="e">
        <f ca="1">[1]!BexGetCellData("003N8D85VN5Y88UOCOONXLQS0","003N8D85VN5Y88UOCOONXEJM8","DP_3")</f>
        <v>#NAME?</v>
      </c>
    </row>
    <row r="13" spans="1:3" x14ac:dyDescent="0.2">
      <c r="A13" s="10" t="e">
        <f ca="1">[1]!BexGetCellData("","003N8D85VN5Y88UOCOONXF2KW","DP_3")</f>
        <v>#NAME?</v>
      </c>
      <c r="B13" s="8" t="e">
        <f ca="1">[1]!BexGetCellData("003N8D85VN5Y88UOCOONXLKGG","003N8D85VN5Y88UOCOONXF2KW","DP_3")</f>
        <v>#NAME?</v>
      </c>
      <c r="C13" s="8" t="e">
        <f ca="1">[1]!BexGetCellData("003N8D85VN5Y88UOCOONXLQS0","003N8D85VN5Y88UOCOONXF2KW","DP_3")</f>
        <v>#NAME?</v>
      </c>
    </row>
    <row r="14" spans="1:3" x14ac:dyDescent="0.2">
      <c r="A14" s="10" t="e">
        <f ca="1">[1]!BexGetCellData("","003N8D85VN5Y88UOCOONXFLJK","DP_3")</f>
        <v>#NAME?</v>
      </c>
      <c r="B14" s="14" t="e">
        <f ca="1">[1]!BexGetCellData("003N8D85VN5Y88UOCOONXLKGG","003N8D85VN5Y88UOCOONXFLJK","DP_3")</f>
        <v>#NAME?</v>
      </c>
      <c r="C14" s="7" t="e">
        <f ca="1">[1]!BexGetCellData("003N8D85VN5Y88UOCOONXLQS0","003N8D85VN5Y88UOCOONXFLJK","DP_3")</f>
        <v>#NAME?</v>
      </c>
    </row>
    <row r="15" spans="1:3" x14ac:dyDescent="0.2">
      <c r="A15" s="10" t="e">
        <f ca="1">[1]!BexGetCellData("","003N8D85VN5Y88UOCOONXG4I8","DP_3")</f>
        <v>#NAME?</v>
      </c>
      <c r="B15" s="14" t="e">
        <f ca="1">[1]!BexGetCellData("003N8D85VN5Y88UOCOONXLKGG","003N8D85VN5Y88UOCOONXG4I8","DP_3")</f>
        <v>#NAME?</v>
      </c>
      <c r="C15" s="8" t="e">
        <f ca="1">[1]!BexGetCellData("003N8D85VN5Y88UOCOONXLQS0","003N8D85VN5Y88UOCOONXG4I8","DP_3")</f>
        <v>#NAME?</v>
      </c>
    </row>
    <row r="16" spans="1:3" x14ac:dyDescent="0.2">
      <c r="A16" s="10" t="e">
        <f ca="1">[1]!BexGetCellData("","003N8D85VN5Y88UOCOONXGNGW","DP_3")</f>
        <v>#NAME?</v>
      </c>
      <c r="B16" s="13" t="e">
        <f ca="1">[1]!BexGetCellData("003N8D85VN5Y88UOCOONXLKGG","003N8D85VN5Y88UOCOONXGNGW","DP_3")</f>
        <v>#NAME?</v>
      </c>
      <c r="C16" s="6" t="e">
        <f ca="1">[1]!BexGetCellData("003N8D85VN5Y88UOCOONXLQS0","003N8D85VN5Y88UOCOONXGNGW","DP_3")</f>
        <v>#NAME?</v>
      </c>
    </row>
    <row r="17" spans="1:3" x14ac:dyDescent="0.2">
      <c r="A17" s="10" t="e">
        <f ca="1">[1]!BexGetCellData("","003N8D85VN5Y88UOCOONXH6FK","DP_3")</f>
        <v>#NAME?</v>
      </c>
      <c r="B17" s="14" t="e">
        <f ca="1">[1]!BexGetCellData("003N8D85VN5Y88UOCOONXLKGG","003N8D85VN5Y88UOCOONXH6FK","DP_3")</f>
        <v>#NAME?</v>
      </c>
      <c r="C17" s="8" t="e">
        <f ca="1">[1]!BexGetCellData("003N8D85VN5Y88UOCOONXLQS0","003N8D85VN5Y88UOCOONXH6FK","DP_3")</f>
        <v>#NAME?</v>
      </c>
    </row>
    <row r="18" spans="1:3" x14ac:dyDescent="0.2">
      <c r="A18" s="10" t="e">
        <f ca="1">[1]!BexGetCellData("","003N8D85VN5Y88UOCOONXHPE8","DP_3")</f>
        <v>#NAME?</v>
      </c>
      <c r="B18" s="14" t="e">
        <f ca="1">[1]!BexGetCellData("003N8D85VN5Y88UOCOONXLKGG","003N8D85VN5Y88UOCOONXHPE8","DP_3")</f>
        <v>#NAME?</v>
      </c>
      <c r="C18" s="8" t="e">
        <f ca="1">[1]!BexGetCellData("003N8D85VN5Y88UOCOONXLQS0","003N8D85VN5Y88UOCOONXHPE8","DP_3")</f>
        <v>#NAME?</v>
      </c>
    </row>
    <row r="19" spans="1:3" x14ac:dyDescent="0.2">
      <c r="A19" s="10" t="e">
        <f ca="1">[1]!BexGetCellData("","003N8D85VN5Y88UOCOONXJT8W","DP_3")</f>
        <v>#NAME?</v>
      </c>
      <c r="B19" s="14" t="e">
        <f ca="1">[1]!BexGetCellData("003N8D85VN5Y88UOCOONXLKGG","003N8D85VN5Y88UOCOONXJT8W","DP_3")</f>
        <v>#NAME?</v>
      </c>
      <c r="C19" s="8" t="e">
        <f ca="1">[1]!BexGetCellData("003N8D85VN5Y88UOCOONXLQS0","003N8D85VN5Y88UOCOONXJT8W","DP_3")</f>
        <v>#NAME?</v>
      </c>
    </row>
    <row r="20" spans="1:3" x14ac:dyDescent="0.2">
      <c r="A20" s="10" t="e">
        <f ca="1">[1]!BexGetCellData("","003N8D85VN5Y88UOCOONXKC7K","DP_3")</f>
        <v>#NAME?</v>
      </c>
      <c r="B20" s="13" t="e">
        <f ca="1">[1]!BexGetCellData("003N8D85VN5Y88UOCOONXLKGG","003N8D85VN5Y88UOCOONXKC7K","DP_3")</f>
        <v>#NAME?</v>
      </c>
      <c r="C20" s="6" t="e">
        <f ca="1">[1]!BexGetCellData("003N8D85VN5Y88UOCOONXLQS0","003N8D85VN5Y88UOCOONXKC7K","DP_3")</f>
        <v>#NAME?</v>
      </c>
    </row>
    <row r="21" spans="1:3" x14ac:dyDescent="0.2">
      <c r="A21" s="10" t="e">
        <f ca="1">[1]!BexGetCellData("","003N8D85VN5Y88UOCOONXKV68","DP_3")</f>
        <v>#NAME?</v>
      </c>
      <c r="B21" s="13" t="e">
        <f ca="1">[1]!BexGetCellData("003N8D85VN5Y88UOCOONXLKGG","003N8D85VN5Y88UOCOONXKV68","DP_3")</f>
        <v>#NAME?</v>
      </c>
      <c r="C21" s="6" t="e">
        <f ca="1">[1]!BexGetCellData("003N8D85VN5Y88UOCOONXLQS0","003N8D85VN5Y88UOCOONXKV68","DP_3")</f>
        <v>#NAME?</v>
      </c>
    </row>
    <row r="22" spans="1:3" x14ac:dyDescent="0.2">
      <c r="A22" s="10" t="e">
        <f ca="1">[1]!BexGetCellData("","003N8D85VN5Y8HKZ7PKW3YTFW","DP_3")</f>
        <v>#NAME?</v>
      </c>
      <c r="B22" s="8" t="e">
        <f ca="1">[1]!BexGetCellData("003N8D85VN5Y88UOCOONXLKGG","003N8D85VN5Y8HKZ7PKW3YTFW","DP_3")</f>
        <v>#NAME?</v>
      </c>
      <c r="C22" s="8" t="e">
        <f ca="1">[1]!BexGetCellData("003N8D85VN5Y88UOCOONXLQS0","003N8D85VN5Y8HKZ7PKW3YTFW","DP_3")</f>
        <v>#NAME?</v>
      </c>
    </row>
    <row r="23" spans="1:3" x14ac:dyDescent="0.2">
      <c r="A23" s="10" t="e">
        <f ca="1">[1]!BexGetCellData("","003N8D85VN5Y8HKZ876XSEN4C","DP_3")</f>
        <v>#NAME?</v>
      </c>
      <c r="B23" s="13" t="e">
        <f ca="1">[1]!BexGetCellData("003N8D85VN5Y88UOCOONXLKGG","003N8D85VN5Y8HKZ876XSEN4C","DP_3")</f>
        <v>#NAME?</v>
      </c>
      <c r="C23" s="6" t="e">
        <f ca="1">[1]!BexGetCellData("003N8D85VN5Y88UOCOONXLQS0","003N8D85VN5Y8HKZ876XSEN4C","DP_3")</f>
        <v>#NAME?</v>
      </c>
    </row>
    <row r="24" spans="1:3" x14ac:dyDescent="0.2">
      <c r="A24" s="10" t="e">
        <f ca="1">[1]!BexGetCellData("","003N8D85VN5Y8HKZ9377ZCGB0","DP_3")</f>
        <v>#NAME?</v>
      </c>
      <c r="B24" s="13" t="e">
        <f ca="1">[1]!BexGetCellData("003N8D85VN5Y88UOCOONXLKGG","003N8D85VN5Y8HKZ9377ZCGB0","DP_3")</f>
        <v>#NAME?</v>
      </c>
      <c r="C24" s="6" t="e">
        <f ca="1">[1]!BexGetCellData("003N8D85VN5Y88UOCOONXLQS0","003N8D85VN5Y8HKZ9377ZCGB0","DP_3")</f>
        <v>#NAME?</v>
      </c>
    </row>
    <row r="25" spans="1:3" x14ac:dyDescent="0.2">
      <c r="A25" s="10" t="e">
        <f ca="1">[1]!BexGetCellData("","003N8D85VN5Y8HKZ9O9BNKOLS","DP_3")</f>
        <v>#NAME?</v>
      </c>
      <c r="B25" s="14" t="e">
        <f ca="1">[1]!BexGetCellData("003N8D85VN5Y88UOCOONXLKGG","003N8D85VN5Y8HKZ9O9BNKOLS","DP_3")</f>
        <v>#NAME?</v>
      </c>
      <c r="C25" s="8" t="e">
        <f ca="1">[1]!BexGetCellData("003N8D85VN5Y88UOCOONXLQS0","003N8D85VN5Y8HKZ9O9BNKOLS","DP_3")</f>
        <v>#NAME?</v>
      </c>
    </row>
    <row r="26" spans="1:3" x14ac:dyDescent="0.2">
      <c r="A26" s="10" t="e">
        <f ca="1">[1]!BexGetCellData("","003N8D85VN5Y8HKZACCYYI3KG","DP_3")</f>
        <v>#NAME?</v>
      </c>
      <c r="B26" s="13" t="e">
        <f ca="1">[1]!BexGetCellData("003N8D85VN5Y88UOCOONXLKGG","003N8D85VN5Y8HKZACCYYI3KG","DP_3")</f>
        <v>#NAME?</v>
      </c>
      <c r="C26" s="6" t="e">
        <f ca="1">[1]!BexGetCellData("003N8D85VN5Y88UOCOONXLQS0","003N8D85VN5Y8HKZACCYYI3KG","DP_3")</f>
        <v>#NAME?</v>
      </c>
    </row>
    <row r="27" spans="1:3" x14ac:dyDescent="0.2">
      <c r="A27" s="10" t="e">
        <f ca="1">[1]!BexGetCellData("","003N8D85VN5Y8HKZAZU4PQ6J5","DP_3")</f>
        <v>#NAME?</v>
      </c>
      <c r="B27" s="13" t="e">
        <f ca="1">[1]!BexGetCellData("003N8D85VN5Y88UOCOONXLKGG","003N8D85VN5Y8HKZAZU4PQ6J5","DP_3")</f>
        <v>#NAME?</v>
      </c>
      <c r="C27" s="6" t="e">
        <f ca="1">[1]!BexGetCellData("003N8D85VN5Y88UOCOONXLQS0","003N8D85VN5Y8HKZAZU4PQ6J5","DP_3")</f>
        <v>#NAME?</v>
      </c>
    </row>
    <row r="28" spans="1:3" x14ac:dyDescent="0.2">
      <c r="A28" s="10" t="e">
        <f ca="1">[1]!BexGetCellData("","003N8D85VN5Y8HKZBM0RZLRBU","DP_3")</f>
        <v>#NAME?</v>
      </c>
      <c r="B28" s="13" t="e">
        <f ca="1">[1]!BexGetCellData("003N8D85VN5Y88UOCOONXLKGG","003N8D85VN5Y8HKZBM0RZLRBU","DP_3")</f>
        <v>#NAME?</v>
      </c>
      <c r="C28" s="6" t="e">
        <f ca="1">[1]!BexGetCellData("003N8D85VN5Y88UOCOONXLQS0","003N8D85VN5Y8HKZBM0RZLRBU","DP_3")</f>
        <v>#NAME?</v>
      </c>
    </row>
    <row r="29" spans="1:3" x14ac:dyDescent="0.2">
      <c r="A29" s="10" t="e">
        <f ca="1">[1]!BexGetCellData("","003N8D85VN5Y8HKZCA2TBAFMI","DP_3")</f>
        <v>#NAME?</v>
      </c>
      <c r="B29" s="13" t="e">
        <f ca="1">[1]!BexGetCellData("003N8D85VN5Y88UOCOONXLKGG","003N8D85VN5Y8HKZCA2TBAFMI","DP_3")</f>
        <v>#NAME?</v>
      </c>
      <c r="C29" s="6" t="e">
        <f ca="1">[1]!BexGetCellData("003N8D85VN5Y88UOCOONXLQS0","003N8D85VN5Y8HKZCA2TBAFMI","DP_3")</f>
        <v>#NAME?</v>
      </c>
    </row>
    <row r="30" spans="1:3" x14ac:dyDescent="0.2">
      <c r="A30" s="10" t="e">
        <f ca="1">[1]!BexGetCellData("","003N8D85VN5Y8HKZE3X0X81WE","DP_3")</f>
        <v>#NAME?</v>
      </c>
      <c r="B30" s="14" t="e">
        <f ca="1">[1]!BexGetCellData("003N8D85VN5Y88UOCOONXLKGG","003N8D85VN5Y8HKZE3X0X81WE","DP_3")</f>
        <v>#NAME?</v>
      </c>
      <c r="C30" s="8" t="e">
        <f ca="1">[1]!BexGetCellData("003N8D85VN5Y88UOCOONXLQS0","003N8D85VN5Y8HKZE3X0X81WE","DP_3")</f>
        <v>#NAME?</v>
      </c>
    </row>
    <row r="31" spans="1:3" x14ac:dyDescent="0.2">
      <c r="A31" s="10" t="e">
        <f ca="1">[1]!BexGetCellData("","003N8D85VN5Y8HKZF2DGVBXCY","DP_3")</f>
        <v>#NAME?</v>
      </c>
      <c r="B31" s="14" t="e">
        <f ca="1">[1]!BexGetCellData("003N8D85VN5Y88UOCOONXLKGG","003N8D85VN5Y8HKZF2DGVBXCY","DP_3")</f>
        <v>#NAME?</v>
      </c>
      <c r="C31" s="8" t="e">
        <f ca="1">[1]!BexGetCellData("003N8D85VN5Y88UOCOONXLQS0","003N8D85VN5Y8HKZF2DGVBXCY","DP_3")</f>
        <v>#NAME?</v>
      </c>
    </row>
    <row r="32" spans="1:3" x14ac:dyDescent="0.2">
      <c r="A32" s="10" t="e">
        <f ca="1">[1]!BexGetCellData("","003N8D85VN5Y8HKZFM8BOXL0I","DP_3")</f>
        <v>#NAME?</v>
      </c>
      <c r="B32" s="13" t="e">
        <f ca="1">[1]!BexGetCellData("003N8D85VN5Y88UOCOONXLKGG","003N8D85VN5Y8HKZFM8BOXL0I","DP_3")</f>
        <v>#NAME?</v>
      </c>
      <c r="C32" s="6" t="e">
        <f ca="1">[1]!BexGetCellData("003N8D85VN5Y88UOCOONXLQS0","003N8D85VN5Y8HKZFM8BOXL0I","DP_3")</f>
        <v>#NAME?</v>
      </c>
    </row>
    <row r="33" spans="1:3" x14ac:dyDescent="0.2">
      <c r="A33" s="10" t="e">
        <f ca="1">[1]!BexGetCellData("","003N8D85VN5Y8HKZGAVOBDSIU","DP_3")</f>
        <v>#NAME?</v>
      </c>
      <c r="B33" s="14" t="e">
        <f ca="1">[1]!BexGetCellData("003N8D85VN5Y88UOCOONXLKGG","003N8D85VN5Y8HKZGAVOBDSIU","DP_3")</f>
        <v>#NAME?</v>
      </c>
      <c r="C33" s="8" t="e">
        <f ca="1">[1]!BexGetCellData("003N8D85VN5Y88UOCOONXLQS0","003N8D85VN5Y8HKZGAVOBDSIU","DP_3")</f>
        <v>#NAME?</v>
      </c>
    </row>
    <row r="34" spans="1:3" x14ac:dyDescent="0.2">
      <c r="A34" s="10" t="e">
        <f ca="1">[1]!BexGetCellData("","003N8D85VN5Y8HKZH8BV9KUJQ","DP_3")</f>
        <v>#NAME?</v>
      </c>
      <c r="B34" s="14" t="e">
        <f ca="1">[1]!BexGetCellData("003N8D85VN5Y88UOCOONXLKGG","003N8D85VN5Y8HKZH8BV9KUJQ","DP_3")</f>
        <v>#NAME?</v>
      </c>
      <c r="C34" s="8" t="e">
        <f ca="1">[1]!BexGetCellData("003N8D85VN5Y88UOCOONXLQS0","003N8D85VN5Y8HKZH8BV9KUJQ","DP_3")</f>
        <v>#NAME?</v>
      </c>
    </row>
    <row r="35" spans="1:3" x14ac:dyDescent="0.2">
      <c r="A35" s="10" t="e">
        <f ca="1">[1]!BexGetCellData("","003N8D85VN5Y8HKZKMXA4Z7HY","DP_3")</f>
        <v>#NAME?</v>
      </c>
      <c r="B35" s="14" t="e">
        <f ca="1">[1]!BexGetCellData("003N8D85VN5Y88UOCOONXLKGG","003N8D85VN5Y8HKZKMXA4Z7HY","DP_3")</f>
        <v>#NAME?</v>
      </c>
      <c r="C35" s="8" t="e">
        <f ca="1">[1]!BexGetCellData("003N8D85VN5Y88UOCOONXLQS0","003N8D85VN5Y8HKZKMXA4Z7HY","DP_3")</f>
        <v>#NAME?</v>
      </c>
    </row>
    <row r="36" spans="1:3" x14ac:dyDescent="0.2">
      <c r="A36" s="10" t="e">
        <f ca="1">[1]!BexGetCellData("","003N8D85VN5Y8HKZLONALDCC9","DP_3")</f>
        <v>#NAME?</v>
      </c>
      <c r="B36" s="13" t="e">
        <f ca="1">[1]!BexGetCellData("003N8D85VN5Y88UOCOONXLKGG","003N8D85VN5Y8HKZLONALDCC9","DP_3")</f>
        <v>#NAME?</v>
      </c>
      <c r="C36" s="6" t="e">
        <f ca="1">[1]!BexGetCellData("003N8D85VN5Y88UOCOONXLQS0","003N8D85VN5Y8HKZLONALDCC9","DP_3")</f>
        <v>#NAME?</v>
      </c>
    </row>
    <row r="37" spans="1:3" x14ac:dyDescent="0.2">
      <c r="A37" s="10" t="e">
        <f ca="1">[1]!BexGetCellData("","003N8D85VN5Y8HKZMBIWNVJQX","DP_3")</f>
        <v>#NAME?</v>
      </c>
      <c r="B37" s="13" t="e">
        <f ca="1">[1]!BexGetCellData("003N8D85VN5Y88UOCOONXLKGG","003N8D85VN5Y8HKZMBIWNVJQX","DP_3")</f>
        <v>#NAME?</v>
      </c>
      <c r="C37" s="6" t="e">
        <f ca="1">[1]!BexGetCellData("003N8D85VN5Y88UOCOONXLQS0","003N8D85VN5Y8HKZMBIWNVJQX","DP_3")</f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2A947A8-EAFF-465C-99B1-3CFC1A21B9CC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Estado Situacion Financiera</vt:lpstr>
      <vt:lpstr>fuente2</vt:lpstr>
      <vt:lpstr>fuente3</vt:lpstr>
      <vt:lpstr>'Estado Situacion Financiera'!Área_de_impresión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Estado de Situación Financiera</dc:title>
  <dc:creator>steel</dc:creator>
  <cp:lastModifiedBy>Suelem Janeth González Rodríguez</cp:lastModifiedBy>
  <cp:lastPrinted>2025-04-30T08:20:10Z</cp:lastPrinted>
  <dcterms:created xsi:type="dcterms:W3CDTF">2017-06-21T15:05:23Z</dcterms:created>
  <dcterms:modified xsi:type="dcterms:W3CDTF">2025-04-30T08:20:15Z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Estado Situacion Financiera</vt:lpwstr>
  </property>
  <property fmtid="{D5CDD505-2E9C-101B-9397-08002B2CF9AE}" pid="3" name="BExAnalyzer_OldName">
    <vt:lpwstr>1. Estado de Situación Financiera(OASXX0OG8E8590PTORM1UWTNW).xlsx</vt:lpwstr>
  </property>
</Properties>
</file>